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.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1">'поселения'!$A$1:$BB$33</definedName>
  </definedNames>
  <calcPr fullCalcOnLoad="1"/>
</workbook>
</file>

<file path=xl/sharedStrings.xml><?xml version="1.0" encoding="utf-8"?>
<sst xmlns="http://schemas.openxmlformats.org/spreadsheetml/2006/main" count="431" uniqueCount="158">
  <si>
    <t>Наименование показателей</t>
  </si>
  <si>
    <t>2014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</si>
  <si>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</si>
  <si>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</si>
  <si>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</si>
  <si>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</si>
  <si>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</si>
  <si>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</si>
  <si>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</si>
  <si>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</si>
  <si>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</si>
  <si>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</si>
  <si>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</si>
  <si>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</si>
  <si>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</si>
  <si>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</si>
  <si>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</si>
  <si>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</si>
  <si>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</si>
  <si>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</si>
  <si>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 в усл.т.г.</t>
  </si>
  <si>
    <t>план</t>
  </si>
  <si>
    <t>факт</t>
  </si>
  <si>
    <t>Отклонение</t>
  </si>
  <si>
    <t>2012 год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</si>
  <si>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</si>
  <si>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</si>
  <si>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</si>
  <si>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</si>
  <si>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</si>
  <si>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</si>
  <si>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</si>
  <si>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</si>
  <si>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</si>
  <si>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</si>
  <si>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</si>
  <si>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</si>
  <si>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</si>
  <si>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</si>
  <si>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</si>
  <si>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</si>
  <si>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</si>
  <si>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</si>
  <si>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</si>
  <si>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</si>
  <si>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</si>
  <si>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</si>
  <si>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</si>
  <si>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</si>
  <si>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</si>
  <si>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</si>
  <si>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&gt;100%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</si>
  <si>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</si>
  <si>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</si>
  <si>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</si>
  <si>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</si>
  <si>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</si>
  <si>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</si>
  <si>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</si>
  <si>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</si>
  <si>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</si>
  <si>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</si>
  <si>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</si>
  <si>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</si>
  <si>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</si>
  <si>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</si>
  <si>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</si>
  <si>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</si>
  <si>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</si>
  <si>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</si>
  <si>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</si>
  <si>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</si>
  <si>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2014 год</t>
  </si>
  <si>
    <t>% исп.</t>
  </si>
  <si>
    <t>т.р</t>
  </si>
  <si>
    <t>Собственные доходы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</si>
  <si>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</si>
  <si>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</si>
  <si>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</si>
  <si>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</si>
  <si>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</si>
  <si>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</si>
  <si>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</si>
  <si>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</si>
  <si>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</si>
  <si>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</si>
  <si>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</si>
  <si>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</si>
  <si>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</si>
  <si>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</si>
  <si>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</si>
  <si>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</si>
  <si>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</si>
  <si>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</si>
  <si>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</si>
  <si>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</si>
  <si>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</si>
  <si>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</si>
  <si>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</si>
  <si>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</si>
  <si>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</si>
  <si>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</si>
  <si>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</si>
  <si>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</si>
  <si>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</si>
  <si>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</si>
  <si>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</si>
  <si>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</si>
  <si>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</si>
  <si>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</si>
  <si>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</si>
  <si>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</si>
  <si>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</si>
  <si>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</si>
  <si>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</si>
  <si>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</si>
  <si>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</si>
  <si>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</si>
  <si>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</si>
  <si>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</si>
  <si>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</si>
  <si>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</si>
  <si>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</si>
  <si>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</si>
  <si>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</si>
  <si>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</si>
  <si>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</si>
  <si>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</si>
  <si>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</si>
  <si>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</si>
  <si>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</si>
  <si>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</si>
  <si>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</si>
  <si>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</si>
  <si>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</si>
  <si>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</si>
  <si>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</si>
  <si>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</si>
  <si>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</si>
  <si>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</si>
  <si>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</si>
  <si>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</si>
  <si>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</si>
  <si>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</si>
  <si>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</si>
  <si>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</si>
  <si>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2014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</si>
  <si>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</si>
  <si>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</si>
  <si>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</si>
  <si>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</si>
  <si>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 xml:space="preserve">Информация о выполнении плановых назначений по доходам за январь-ноябрь 2014 года по поселениям </t>
  </si>
  <si>
    <t>Белокалитвинского района</t>
  </si>
  <si>
    <t>по состоянию на 01.12.2014 года</t>
  </si>
  <si>
    <t xml:space="preserve">по состоянию на 01.12.2014. </t>
  </si>
  <si>
    <t>Выполнение плана  доходов за 11 месяцев 2014 года.</t>
  </si>
  <si>
    <t xml:space="preserve">по  состоянию на 01.12.2014г.  </t>
  </si>
  <si>
    <t>Исполнение  бюджета Белокалитвинского района по доходам на 1 декабря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</si>
</sst>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vertical="top"/>
    </xf>
    <xf numFmtId="164" fontId="5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Border="1" applyAlignment="1" applyProtection="1">
      <alignment horizontal="right"/>
      <protection/>
    </xf>
    <xf numFmtId="164" fontId="5" fillId="0" borderId="11" xfId="0" applyNumberFormat="1" applyFont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 applyProtection="1">
      <alignment horizontal="right"/>
      <protection/>
    </xf>
    <xf numFmtId="164" fontId="5" fillId="7" borderId="10" xfId="0" applyNumberFormat="1" applyFont="1" applyFill="1" applyBorder="1" applyAlignment="1" applyProtection="1">
      <alignment horizontal="right"/>
      <protection/>
    </xf>
    <xf numFmtId="164" fontId="5" fillId="7" borderId="14" xfId="0" applyNumberFormat="1" applyFont="1" applyFill="1" applyBorder="1" applyAlignment="1" applyProtection="1">
      <alignment horizontal="right"/>
      <protection/>
    </xf>
    <xf numFmtId="164" fontId="5" fillId="34" borderId="10" xfId="0" applyNumberFormat="1" applyFont="1" applyFill="1" applyBorder="1" applyAlignment="1" applyProtection="1">
      <alignment horizontal="right"/>
      <protection/>
    </xf>
    <xf numFmtId="164" fontId="5" fillId="33" borderId="11" xfId="0" applyNumberFormat="1" applyFont="1" applyFill="1" applyBorder="1" applyAlignment="1" applyProtection="1">
      <alignment horizontal="right"/>
      <protection/>
    </xf>
    <xf numFmtId="164" fontId="5" fillId="0" borderId="13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5" fillId="7" borderId="11" xfId="0" applyNumberFormat="1" applyFont="1" applyFill="1" applyBorder="1" applyAlignment="1" applyProtection="1">
      <alignment horizontal="right"/>
      <protection/>
    </xf>
    <xf numFmtId="164" fontId="5" fillId="34" borderId="11" xfId="0" applyNumberFormat="1" applyFont="1" applyFill="1" applyBorder="1" applyAlignment="1" applyProtection="1">
      <alignment horizontal="right"/>
      <protection/>
    </xf>
    <xf numFmtId="164" fontId="5" fillId="0" borderId="11" xfId="0" applyNumberFormat="1" applyFont="1" applyFill="1" applyBorder="1" applyAlignment="1" applyProtection="1">
      <alignment horizontal="right"/>
      <protection/>
    </xf>
    <xf numFmtId="164" fontId="5" fillId="0" borderId="14" xfId="0" applyNumberFormat="1" applyFont="1" applyFill="1" applyBorder="1" applyAlignment="1" applyProtection="1">
      <alignment horizontal="right"/>
      <protection/>
    </xf>
    <xf numFmtId="164" fontId="5" fillId="9" borderId="13" xfId="0" applyNumberFormat="1" applyFont="1" applyFill="1" applyBorder="1" applyAlignment="1" applyProtection="1">
      <alignment horizontal="right"/>
      <protection/>
    </xf>
    <xf numFmtId="164" fontId="5" fillId="9" borderId="10" xfId="0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164" fontId="5" fillId="0" borderId="10" xfId="0" applyNumberFormat="1" applyFont="1" applyFill="1" applyBorder="1" applyAlignment="1">
      <alignment horizontal="right"/>
    </xf>
    <xf numFmtId="164" fontId="5" fillId="33" borderId="15" xfId="0" applyNumberFormat="1" applyFont="1" applyFill="1" applyBorder="1" applyAlignment="1" applyProtection="1">
      <alignment horizontal="right"/>
      <protection/>
    </xf>
    <xf numFmtId="164" fontId="5" fillId="0" borderId="13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right"/>
    </xf>
    <xf numFmtId="164" fontId="5" fillId="9" borderId="13" xfId="0" applyNumberFormat="1" applyFont="1" applyFill="1" applyBorder="1" applyAlignment="1">
      <alignment horizontal="right"/>
    </xf>
    <xf numFmtId="49" fontId="3" fillId="0" borderId="12" xfId="0" applyNumberFormat="1" applyFont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9" borderId="13" xfId="0" applyNumberFormat="1" applyFont="1" applyFill="1" applyBorder="1" applyAlignment="1">
      <alignment horizontal="right"/>
    </xf>
    <xf numFmtId="164" fontId="3" fillId="9" borderId="10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vertical="top"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5" fillId="33" borderId="13" xfId="0" applyNumberFormat="1" applyFont="1" applyFill="1" applyBorder="1" applyAlignment="1" applyProtection="1">
      <alignment horizontal="right"/>
      <protection/>
    </xf>
    <xf numFmtId="164" fontId="5" fillId="33" borderId="16" xfId="0" applyNumberFormat="1" applyFont="1" applyFill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49" fontId="3" fillId="35" borderId="12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9" borderId="13" xfId="0" applyFont="1" applyFill="1" applyBorder="1" applyAlignment="1">
      <alignment/>
    </xf>
    <xf numFmtId="164" fontId="3" fillId="35" borderId="1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Alignment="1">
      <alignment/>
    </xf>
    <xf numFmtId="164" fontId="3" fillId="0" borderId="13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9" borderId="13" xfId="0" applyNumberFormat="1" applyFont="1" applyFill="1" applyBorder="1" applyAlignment="1">
      <alignment/>
    </xf>
    <xf numFmtId="164" fontId="5" fillId="0" borderId="10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9" borderId="13" xfId="0" applyNumberFormat="1" applyFont="1" applyFill="1" applyBorder="1" applyAlignment="1">
      <alignment/>
    </xf>
    <xf numFmtId="164" fontId="6" fillId="0" borderId="11" xfId="0" applyNumberFormat="1" applyFont="1" applyBorder="1" applyAlignment="1" applyProtection="1">
      <alignment horizontal="right"/>
      <protection/>
    </xf>
    <xf numFmtId="164" fontId="5" fillId="7" borderId="13" xfId="0" applyNumberFormat="1" applyFont="1" applyFill="1" applyBorder="1" applyAlignment="1">
      <alignment/>
    </xf>
    <xf numFmtId="49" fontId="9" fillId="0" borderId="12" xfId="0" applyNumberFormat="1" applyFont="1" applyBorder="1" applyAlignment="1">
      <alignment vertical="top" wrapText="1"/>
    </xf>
    <xf numFmtId="164" fontId="4" fillId="0" borderId="11" xfId="0" applyNumberFormat="1" applyFont="1" applyBorder="1" applyAlignment="1" applyProtection="1">
      <alignment horizontal="right"/>
      <protection/>
    </xf>
    <xf numFmtId="49" fontId="10" fillId="0" borderId="12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164" fontId="3" fillId="34" borderId="11" xfId="0" applyNumberFormat="1" applyFont="1" applyFill="1" applyBorder="1" applyAlignment="1" applyProtection="1">
      <alignment horizontal="right"/>
      <protection/>
    </xf>
    <xf numFmtId="164" fontId="5" fillId="0" borderId="17" xfId="0" applyNumberFormat="1" applyFont="1" applyFill="1" applyBorder="1" applyAlignment="1">
      <alignment/>
    </xf>
    <xf numFmtId="164" fontId="5" fillId="0" borderId="18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5" fillId="0" borderId="19" xfId="0" applyNumberFormat="1" applyFont="1" applyFill="1" applyBorder="1" applyAlignment="1" applyProtection="1">
      <alignment horizontal="right"/>
      <protection/>
    </xf>
    <xf numFmtId="49" fontId="6" fillId="0" borderId="20" xfId="0" applyNumberFormat="1" applyFont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18" xfId="0" applyNumberFormat="1" applyFont="1" applyBorder="1" applyAlignment="1" applyProtection="1">
      <alignment horizontal="right"/>
      <protection/>
    </xf>
    <xf numFmtId="164" fontId="3" fillId="0" borderId="19" xfId="0" applyNumberFormat="1" applyFont="1" applyBorder="1" applyAlignment="1" applyProtection="1">
      <alignment horizontal="right"/>
      <protection/>
    </xf>
    <xf numFmtId="164" fontId="3" fillId="36" borderId="21" xfId="0" applyNumberFormat="1" applyFont="1" applyFill="1" applyBorder="1" applyAlignment="1" applyProtection="1">
      <alignment horizontal="right"/>
      <protection/>
    </xf>
    <xf numFmtId="164" fontId="3" fillId="36" borderId="18" xfId="0" applyNumberFormat="1" applyFont="1" applyFill="1" applyBorder="1" applyAlignment="1" applyProtection="1">
      <alignment horizontal="right"/>
      <protection/>
    </xf>
    <xf numFmtId="164" fontId="3" fillId="36" borderId="22" xfId="0" applyNumberFormat="1" applyFont="1" applyFill="1" applyBorder="1" applyAlignment="1" applyProtection="1">
      <alignment horizontal="right"/>
      <protection/>
    </xf>
    <xf numFmtId="164" fontId="5" fillId="33" borderId="17" xfId="0" applyNumberFormat="1" applyFont="1" applyFill="1" applyBorder="1" applyAlignment="1" applyProtection="1">
      <alignment horizontal="right"/>
      <protection/>
    </xf>
    <xf numFmtId="164" fontId="5" fillId="33" borderId="18" xfId="0" applyNumberFormat="1" applyFont="1" applyFill="1" applyBorder="1" applyAlignment="1" applyProtection="1">
      <alignment horizontal="right"/>
      <protection/>
    </xf>
    <xf numFmtId="164" fontId="5" fillId="33" borderId="19" xfId="0" applyNumberFormat="1" applyFont="1" applyFill="1" applyBorder="1" applyAlignment="1" applyProtection="1">
      <alignment horizontal="right"/>
      <protection/>
    </xf>
    <xf numFmtId="164" fontId="5" fillId="0" borderId="21" xfId="0" applyNumberFormat="1" applyFont="1" applyFill="1" applyBorder="1" applyAlignment="1">
      <alignment/>
    </xf>
    <xf numFmtId="164" fontId="5" fillId="0" borderId="18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5" fillId="7" borderId="21" xfId="0" applyNumberFormat="1" applyFont="1" applyFill="1" applyBorder="1" applyAlignment="1" applyProtection="1">
      <alignment horizontal="right"/>
      <protection/>
    </xf>
    <xf numFmtId="164" fontId="5" fillId="7" borderId="18" xfId="0" applyNumberFormat="1" applyFont="1" applyFill="1" applyBorder="1" applyAlignment="1" applyProtection="1">
      <alignment horizontal="right"/>
      <protection/>
    </xf>
    <xf numFmtId="164" fontId="5" fillId="7" borderId="19" xfId="0" applyNumberFormat="1" applyFont="1" applyFill="1" applyBorder="1" applyAlignment="1" applyProtection="1">
      <alignment horizontal="right"/>
      <protection/>
    </xf>
    <xf numFmtId="164" fontId="5" fillId="33" borderId="23" xfId="0" applyNumberFormat="1" applyFont="1" applyFill="1" applyBorder="1" applyAlignment="1" applyProtection="1">
      <alignment horizontal="right"/>
      <protection/>
    </xf>
    <xf numFmtId="164" fontId="5" fillId="33" borderId="24" xfId="0" applyNumberFormat="1" applyFont="1" applyFill="1" applyBorder="1" applyAlignment="1" applyProtection="1">
      <alignment horizontal="right"/>
      <protection/>
    </xf>
    <xf numFmtId="164" fontId="5" fillId="33" borderId="25" xfId="0" applyNumberFormat="1" applyFont="1" applyFill="1" applyBorder="1" applyAlignment="1" applyProtection="1">
      <alignment horizontal="right"/>
      <protection/>
    </xf>
    <xf numFmtId="164" fontId="5" fillId="0" borderId="23" xfId="0" applyNumberFormat="1" applyFont="1" applyFill="1" applyBorder="1" applyAlignment="1">
      <alignment/>
    </xf>
    <xf numFmtId="164" fontId="5" fillId="0" borderId="24" xfId="0" applyNumberFormat="1" applyFont="1" applyFill="1" applyBorder="1" applyAlignment="1">
      <alignment/>
    </xf>
    <xf numFmtId="164" fontId="5" fillId="0" borderId="24" xfId="0" applyNumberFormat="1" applyFont="1" applyFill="1" applyBorder="1" applyAlignment="1" applyProtection="1">
      <alignment horizontal="right"/>
      <protection/>
    </xf>
    <xf numFmtId="164" fontId="3" fillId="0" borderId="25" xfId="0" applyNumberFormat="1" applyFont="1" applyFill="1" applyBorder="1" applyAlignment="1" applyProtection="1">
      <alignment horizontal="right"/>
      <protection/>
    </xf>
    <xf numFmtId="164" fontId="3" fillId="0" borderId="26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5" fillId="33" borderId="21" xfId="0" applyNumberFormat="1" applyFont="1" applyFill="1" applyBorder="1" applyAlignment="1" applyProtection="1">
      <alignment horizontal="right"/>
      <protection/>
    </xf>
    <xf numFmtId="164" fontId="5" fillId="0" borderId="22" xfId="0" applyNumberFormat="1" applyFont="1" applyFill="1" applyBorder="1" applyAlignment="1" applyProtection="1">
      <alignment horizontal="right"/>
      <protection/>
    </xf>
    <xf numFmtId="0" fontId="3" fillId="0" borderId="27" xfId="0" applyFont="1" applyBorder="1" applyAlignment="1">
      <alignment/>
    </xf>
    <xf numFmtId="49" fontId="3" fillId="0" borderId="0" xfId="0" applyNumberFormat="1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37" borderId="10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11" fillId="37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6" fillId="38" borderId="10" xfId="0" applyFont="1" applyFill="1" applyBorder="1" applyAlignment="1">
      <alignment/>
    </xf>
    <xf numFmtId="0" fontId="16" fillId="38" borderId="14" xfId="0" applyFont="1" applyFill="1" applyBorder="1" applyAlignment="1">
      <alignment/>
    </xf>
    <xf numFmtId="164" fontId="16" fillId="38" borderId="10" xfId="0" applyNumberFormat="1" applyFont="1" applyFill="1" applyBorder="1" applyAlignment="1">
      <alignment/>
    </xf>
    <xf numFmtId="164" fontId="16" fillId="4" borderId="10" xfId="0" applyNumberFormat="1" applyFont="1" applyFill="1" applyBorder="1" applyAlignment="1">
      <alignment/>
    </xf>
    <xf numFmtId="0" fontId="16" fillId="38" borderId="0" xfId="0" applyFont="1" applyFill="1" applyAlignment="1">
      <alignment/>
    </xf>
    <xf numFmtId="0" fontId="14" fillId="0" borderId="10" xfId="0" applyFont="1" applyBorder="1" applyAlignment="1">
      <alignment/>
    </xf>
    <xf numFmtId="0" fontId="17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0" fontId="14" fillId="0" borderId="10" xfId="0" applyFont="1" applyBorder="1" applyAlignment="1">
      <alignment wrapText="1"/>
    </xf>
    <xf numFmtId="0" fontId="14" fillId="0" borderId="14" xfId="0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4" xfId="0" applyFont="1" applyFill="1" applyBorder="1" applyAlignment="1">
      <alignment vertical="top"/>
    </xf>
    <xf numFmtId="164" fontId="1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4" xfId="0" applyFont="1" applyBorder="1" applyAlignment="1">
      <alignment vertical="top"/>
    </xf>
    <xf numFmtId="164" fontId="0" fillId="4" borderId="10" xfId="0" applyNumberForma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19" fillId="0" borderId="14" xfId="0" applyFont="1" applyBorder="1" applyAlignment="1">
      <alignment/>
    </xf>
    <xf numFmtId="164" fontId="20" fillId="0" borderId="0" xfId="0" applyNumberFormat="1" applyFont="1" applyAlignment="1">
      <alignment/>
    </xf>
    <xf numFmtId="0" fontId="16" fillId="0" borderId="0" xfId="0" applyFont="1" applyAlignment="1">
      <alignment/>
    </xf>
    <xf numFmtId="0" fontId="21" fillId="0" borderId="10" xfId="0" applyFont="1" applyFill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164" fontId="0" fillId="0" borderId="0" xfId="0" applyNumberFormat="1" applyAlignment="1">
      <alignment/>
    </xf>
    <xf numFmtId="164" fontId="20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Font="1" applyAlignment="1">
      <alignment/>
    </xf>
    <xf numFmtId="0" fontId="16" fillId="38" borderId="18" xfId="0" applyFont="1" applyFill="1" applyBorder="1" applyAlignment="1">
      <alignment/>
    </xf>
    <xf numFmtId="0" fontId="16" fillId="38" borderId="22" xfId="0" applyFont="1" applyFill="1" applyBorder="1" applyAlignment="1">
      <alignment/>
    </xf>
    <xf numFmtId="164" fontId="16" fillId="38" borderId="29" xfId="0" applyNumberFormat="1" applyFont="1" applyFill="1" applyBorder="1" applyAlignment="1">
      <alignment/>
    </xf>
    <xf numFmtId="0" fontId="16" fillId="38" borderId="29" xfId="0" applyFont="1" applyFill="1" applyBorder="1" applyAlignment="1">
      <alignment/>
    </xf>
    <xf numFmtId="164" fontId="16" fillId="0" borderId="0" xfId="0" applyNumberFormat="1" applyFont="1" applyAlignment="1">
      <alignment/>
    </xf>
    <xf numFmtId="0" fontId="13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14" fillId="0" borderId="30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38" borderId="14" xfId="0" applyFont="1" applyFill="1" applyBorder="1" applyAlignment="1">
      <alignment horizontal="right"/>
    </xf>
    <xf numFmtId="164" fontId="11" fillId="38" borderId="15" xfId="0" applyNumberFormat="1" applyFont="1" applyFill="1" applyBorder="1" applyAlignment="1" applyProtection="1">
      <alignment horizontal="right"/>
      <protection/>
    </xf>
    <xf numFmtId="164" fontId="11" fillId="38" borderId="10" xfId="0" applyNumberFormat="1" applyFont="1" applyFill="1" applyBorder="1" applyAlignment="1" applyProtection="1">
      <alignment horizontal="right"/>
      <protection/>
    </xf>
    <xf numFmtId="164" fontId="11" fillId="38" borderId="11" xfId="0" applyNumberFormat="1" applyFont="1" applyFill="1" applyBorder="1" applyAlignment="1" applyProtection="1">
      <alignment horizontal="right"/>
      <protection/>
    </xf>
    <xf numFmtId="164" fontId="11" fillId="38" borderId="16" xfId="0" applyNumberFormat="1" applyFont="1" applyFill="1" applyBorder="1" applyAlignment="1" applyProtection="1">
      <alignment horizontal="right"/>
      <protection/>
    </xf>
    <xf numFmtId="164" fontId="11" fillId="38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right"/>
    </xf>
    <xf numFmtId="164" fontId="13" fillId="0" borderId="15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164" fontId="13" fillId="0" borderId="15" xfId="0" applyNumberFormat="1" applyFont="1" applyFill="1" applyBorder="1" applyAlignment="1" applyProtection="1">
      <alignment horizontal="right"/>
      <protection/>
    </xf>
    <xf numFmtId="164" fontId="13" fillId="0" borderId="39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164" fontId="13" fillId="0" borderId="14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13" fillId="0" borderId="14" xfId="0" applyFont="1" applyBorder="1" applyAlignment="1">
      <alignment horizontal="right"/>
    </xf>
    <xf numFmtId="164" fontId="13" fillId="0" borderId="15" xfId="0" applyNumberFormat="1" applyFont="1" applyFill="1" applyBorder="1" applyAlignment="1" applyProtection="1">
      <alignment horizontal="right"/>
      <protection locked="0"/>
    </xf>
    <xf numFmtId="0" fontId="18" fillId="0" borderId="14" xfId="0" applyFont="1" applyBorder="1" applyAlignment="1">
      <alignment vertical="top" wrapText="1"/>
    </xf>
    <xf numFmtId="0" fontId="13" fillId="0" borderId="14" xfId="0" applyFont="1" applyFill="1" applyBorder="1" applyAlignment="1">
      <alignment horizontal="right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25" fillId="39" borderId="14" xfId="0" applyFont="1" applyFill="1" applyBorder="1" applyAlignment="1">
      <alignment vertical="top" wrapText="1"/>
    </xf>
    <xf numFmtId="0" fontId="13" fillId="39" borderId="14" xfId="0" applyFont="1" applyFill="1" applyBorder="1" applyAlignment="1">
      <alignment horizontal="right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1" xfId="0" applyNumberFormat="1" applyFont="1" applyFill="1" applyBorder="1" applyAlignment="1" applyProtection="1">
      <alignment horizontal="right"/>
      <protection/>
    </xf>
    <xf numFmtId="164" fontId="13" fillId="39" borderId="39" xfId="0" applyNumberFormat="1" applyFont="1" applyFill="1" applyBorder="1" applyAlignment="1" applyProtection="1">
      <alignment horizontal="right"/>
      <protection/>
    </xf>
    <xf numFmtId="0" fontId="26" fillId="39" borderId="14" xfId="0" applyFont="1" applyFill="1" applyBorder="1" applyAlignment="1">
      <alignment horizontal="right"/>
    </xf>
    <xf numFmtId="0" fontId="27" fillId="39" borderId="14" xfId="0" applyFont="1" applyFill="1" applyBorder="1" applyAlignment="1">
      <alignment horizontal="left" vertical="top" wrapText="1"/>
    </xf>
    <xf numFmtId="165" fontId="13" fillId="39" borderId="15" xfId="0" applyNumberFormat="1" applyFont="1" applyFill="1" applyBorder="1" applyAlignment="1">
      <alignment horizontal="right"/>
    </xf>
    <xf numFmtId="0" fontId="28" fillId="39" borderId="14" xfId="0" applyFont="1" applyFill="1" applyBorder="1" applyAlignment="1">
      <alignment wrapText="1"/>
    </xf>
    <xf numFmtId="0" fontId="13" fillId="39" borderId="15" xfId="0" applyFont="1" applyFill="1" applyBorder="1" applyAlignment="1">
      <alignment horizontal="right"/>
    </xf>
    <xf numFmtId="0" fontId="13" fillId="0" borderId="15" xfId="0" applyFont="1" applyFill="1" applyBorder="1" applyAlignment="1">
      <alignment/>
    </xf>
    <xf numFmtId="0" fontId="24" fillId="0" borderId="14" xfId="0" applyFont="1" applyBorder="1" applyAlignment="1">
      <alignment wrapText="1"/>
    </xf>
    <xf numFmtId="0" fontId="28" fillId="39" borderId="14" xfId="0" applyFont="1" applyFill="1" applyBorder="1" applyAlignment="1">
      <alignment wrapText="1"/>
    </xf>
    <xf numFmtId="0" fontId="0" fillId="39" borderId="14" xfId="0" applyFont="1" applyFill="1" applyBorder="1" applyAlignment="1">
      <alignment horizontal="center"/>
    </xf>
    <xf numFmtId="164" fontId="13" fillId="39" borderId="15" xfId="0" applyNumberFormat="1" applyFont="1" applyFill="1" applyBorder="1" applyAlignment="1" applyProtection="1">
      <alignment horizontal="right"/>
      <protection/>
    </xf>
    <xf numFmtId="164" fontId="13" fillId="39" borderId="10" xfId="0" applyNumberFormat="1" applyFont="1" applyFill="1" applyBorder="1" applyAlignment="1" applyProtection="1">
      <alignment horizontal="right"/>
      <protection/>
    </xf>
    <xf numFmtId="164" fontId="13" fillId="39" borderId="14" xfId="0" applyNumberFormat="1" applyFont="1" applyFill="1" applyBorder="1" applyAlignment="1" applyProtection="1">
      <alignment horizontal="right"/>
      <protection/>
    </xf>
    <xf numFmtId="164" fontId="13" fillId="39" borderId="16" xfId="0" applyNumberFormat="1" applyFont="1" applyFill="1" applyBorder="1" applyAlignment="1" applyProtection="1">
      <alignment horizontal="right"/>
      <protection/>
    </xf>
    <xf numFmtId="164" fontId="13" fillId="0" borderId="16" xfId="0" applyNumberFormat="1" applyFont="1" applyBorder="1" applyAlignment="1" applyProtection="1">
      <alignment horizontal="right"/>
      <protection/>
    </xf>
    <xf numFmtId="165" fontId="13" fillId="0" borderId="15" xfId="0" applyNumberFormat="1" applyFont="1" applyFill="1" applyBorder="1" applyAlignment="1">
      <alignment/>
    </xf>
    <xf numFmtId="0" fontId="11" fillId="16" borderId="10" xfId="0" applyFont="1" applyFill="1" applyBorder="1" applyAlignment="1">
      <alignment/>
    </xf>
    <xf numFmtId="0" fontId="11" fillId="16" borderId="14" xfId="0" applyFont="1" applyFill="1" applyBorder="1" applyAlignment="1">
      <alignment horizontal="right"/>
    </xf>
    <xf numFmtId="164" fontId="11" fillId="16" borderId="15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>
      <alignment/>
    </xf>
    <xf numFmtId="164" fontId="11" fillId="16" borderId="10" xfId="0" applyNumberFormat="1" applyFont="1" applyFill="1" applyBorder="1" applyAlignment="1" applyProtection="1">
      <alignment horizontal="right"/>
      <protection/>
    </xf>
    <xf numFmtId="164" fontId="11" fillId="16" borderId="11" xfId="0" applyNumberFormat="1" applyFont="1" applyFill="1" applyBorder="1" applyAlignment="1" applyProtection="1">
      <alignment horizontal="right"/>
      <protection/>
    </xf>
    <xf numFmtId="164" fontId="11" fillId="16" borderId="14" xfId="0" applyNumberFormat="1" applyFont="1" applyFill="1" applyBorder="1" applyAlignment="1">
      <alignment/>
    </xf>
    <xf numFmtId="164" fontId="11" fillId="16" borderId="16" xfId="0" applyNumberFormat="1" applyFont="1" applyFill="1" applyBorder="1" applyAlignment="1">
      <alignment/>
    </xf>
    <xf numFmtId="164" fontId="13" fillId="0" borderId="14" xfId="0" applyNumberFormat="1" applyFont="1" applyBorder="1" applyAlignment="1">
      <alignment horizontal="right"/>
    </xf>
    <xf numFmtId="164" fontId="13" fillId="0" borderId="15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5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5" borderId="15" xfId="0" applyNumberFormat="1" applyFont="1" applyFill="1" applyBorder="1" applyAlignment="1">
      <alignment/>
    </xf>
    <xf numFmtId="164" fontId="11" fillId="18" borderId="10" xfId="0" applyNumberFormat="1" applyFont="1" applyFill="1" applyBorder="1" applyAlignment="1">
      <alignment/>
    </xf>
    <xf numFmtId="164" fontId="11" fillId="18" borderId="14" xfId="0" applyNumberFormat="1" applyFont="1" applyFill="1" applyBorder="1" applyAlignment="1">
      <alignment horizontal="right"/>
    </xf>
    <xf numFmtId="164" fontId="11" fillId="18" borderId="17" xfId="0" applyNumberFormat="1" applyFont="1" applyFill="1" applyBorder="1" applyAlignment="1">
      <alignment/>
    </xf>
    <xf numFmtId="164" fontId="11" fillId="18" borderId="18" xfId="0" applyNumberFormat="1" applyFont="1" applyFill="1" applyBorder="1" applyAlignment="1" applyProtection="1">
      <alignment horizontal="right"/>
      <protection/>
    </xf>
    <xf numFmtId="164" fontId="11" fillId="18" borderId="19" xfId="0" applyNumberFormat="1" applyFont="1" applyFill="1" applyBorder="1" applyAlignment="1" applyProtection="1">
      <alignment horizontal="right"/>
      <protection/>
    </xf>
    <xf numFmtId="164" fontId="13" fillId="0" borderId="0" xfId="0" applyNumberFormat="1" applyFont="1" applyFill="1" applyBorder="1" applyAlignment="1">
      <alignment/>
    </xf>
    <xf numFmtId="0" fontId="29" fillId="0" borderId="0" xfId="52">
      <alignment/>
      <protection/>
    </xf>
    <xf numFmtId="0" fontId="29" fillId="0" borderId="0" xfId="52" applyFont="1">
      <alignment/>
      <protection/>
    </xf>
    <xf numFmtId="0" fontId="3" fillId="0" borderId="0" xfId="52" applyFont="1">
      <alignment/>
      <protection/>
    </xf>
    <xf numFmtId="0" fontId="30" fillId="0" borderId="0" xfId="52" applyFont="1">
      <alignment/>
      <protection/>
    </xf>
    <xf numFmtId="164" fontId="5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5" fillId="0" borderId="14" xfId="52" applyNumberFormat="1" applyFont="1" applyBorder="1" applyAlignment="1">
      <alignment wrapText="1"/>
      <protection/>
    </xf>
    <xf numFmtId="164" fontId="5" fillId="0" borderId="14" xfId="52" applyNumberFormat="1" applyFont="1" applyFill="1" applyBorder="1">
      <alignment/>
      <protection/>
    </xf>
    <xf numFmtId="164" fontId="5" fillId="0" borderId="0" xfId="52" applyNumberFormat="1" applyFont="1" applyFill="1">
      <alignment/>
      <protection/>
    </xf>
    <xf numFmtId="164" fontId="5" fillId="0" borderId="14" xfId="52" applyNumberFormat="1" applyFont="1" applyBorder="1">
      <alignment/>
      <protection/>
    </xf>
    <xf numFmtId="164" fontId="3" fillId="0" borderId="14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29" fillId="0" borderId="0" xfId="52" applyNumberFormat="1">
      <alignment/>
      <protection/>
    </xf>
    <xf numFmtId="164" fontId="5" fillId="0" borderId="15" xfId="0" applyNumberFormat="1" applyFont="1" applyFill="1" applyBorder="1" applyAlignment="1" applyProtection="1">
      <alignment horizontal="right"/>
      <protection/>
    </xf>
    <xf numFmtId="164" fontId="6" fillId="7" borderId="11" xfId="0" applyNumberFormat="1" applyFont="1" applyFill="1" applyBorder="1" applyAlignment="1" applyProtection="1">
      <alignment horizontal="right"/>
      <protection/>
    </xf>
    <xf numFmtId="164" fontId="4" fillId="7" borderId="11" xfId="0" applyNumberFormat="1" applyFont="1" applyFill="1" applyBorder="1" applyAlignment="1" applyProtection="1">
      <alignment horizontal="right"/>
      <protection/>
    </xf>
    <xf numFmtId="164" fontId="5" fillId="0" borderId="16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8" xfId="0" applyNumberFormat="1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0" fontId="7" fillId="9" borderId="1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164" fontId="0" fillId="37" borderId="10" xfId="0" applyNumberFormat="1" applyFont="1" applyFill="1" applyBorder="1" applyAlignment="1">
      <alignment/>
    </xf>
    <xf numFmtId="164" fontId="16" fillId="37" borderId="10" xfId="0" applyNumberFormat="1" applyFont="1" applyFill="1" applyBorder="1" applyAlignment="1">
      <alignment/>
    </xf>
    <xf numFmtId="164" fontId="0" fillId="37" borderId="10" xfId="0" applyNumberFormat="1" applyFont="1" applyFill="1" applyBorder="1" applyAlignment="1">
      <alignment/>
    </xf>
    <xf numFmtId="164" fontId="18" fillId="37" borderId="10" xfId="0" applyNumberFormat="1" applyFont="1" applyFill="1" applyBorder="1" applyAlignment="1">
      <alignment/>
    </xf>
    <xf numFmtId="164" fontId="16" fillId="37" borderId="10" xfId="0" applyNumberFormat="1" applyFont="1" applyFill="1" applyBorder="1" applyAlignment="1">
      <alignment horizontal="right"/>
    </xf>
    <xf numFmtId="164" fontId="20" fillId="37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 horizontal="right"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5" fillId="0" borderId="14" xfId="0" applyNumberFormat="1" applyFont="1" applyBorder="1" applyAlignment="1" applyProtection="1">
      <alignment horizontal="right"/>
      <protection/>
    </xf>
    <xf numFmtId="0" fontId="11" fillId="37" borderId="10" xfId="0" applyFont="1" applyFill="1" applyBorder="1" applyAlignment="1">
      <alignment horizontal="center" wrapText="1"/>
    </xf>
    <xf numFmtId="164" fontId="0" fillId="37" borderId="10" xfId="0" applyNumberFormat="1" applyFont="1" applyFill="1" applyBorder="1" applyAlignment="1">
      <alignment horizontal="right"/>
    </xf>
    <xf numFmtId="164" fontId="0" fillId="37" borderId="13" xfId="0" applyNumberFormat="1" applyFont="1" applyFill="1" applyBorder="1" applyAlignment="1">
      <alignment horizontal="right"/>
    </xf>
    <xf numFmtId="164" fontId="0" fillId="37" borderId="16" xfId="0" applyNumberFormat="1" applyFont="1" applyFill="1" applyBorder="1" applyAlignment="1">
      <alignment horizontal="right"/>
    </xf>
    <xf numFmtId="164" fontId="0" fillId="37" borderId="14" xfId="0" applyNumberFormat="1" applyFont="1" applyFill="1" applyBorder="1" applyAlignment="1">
      <alignment horizontal="right"/>
    </xf>
    <xf numFmtId="164" fontId="0" fillId="37" borderId="10" xfId="0" applyNumberFormat="1" applyFont="1" applyFill="1" applyBorder="1" applyAlignment="1">
      <alignment horizontal="right"/>
    </xf>
    <xf numFmtId="164" fontId="0" fillId="37" borderId="13" xfId="0" applyNumberFormat="1" applyFont="1" applyFill="1" applyBorder="1" applyAlignment="1">
      <alignment horizontal="right"/>
    </xf>
    <xf numFmtId="164" fontId="0" fillId="37" borderId="16" xfId="0" applyNumberFormat="1" applyFont="1" applyFill="1" applyBorder="1" applyAlignment="1">
      <alignment horizontal="right"/>
    </xf>
    <xf numFmtId="164" fontId="0" fillId="37" borderId="14" xfId="0" applyNumberFormat="1" applyFont="1" applyFill="1" applyBorder="1" applyAlignment="1">
      <alignment horizontal="right"/>
    </xf>
    <xf numFmtId="164" fontId="16" fillId="37" borderId="16" xfId="0" applyNumberFormat="1" applyFont="1" applyFill="1" applyBorder="1" applyAlignment="1">
      <alignment horizontal="right"/>
    </xf>
    <xf numFmtId="164" fontId="18" fillId="37" borderId="10" xfId="0" applyNumberFormat="1" applyFont="1" applyFill="1" applyBorder="1" applyAlignment="1">
      <alignment horizontal="right" wrapText="1"/>
    </xf>
    <xf numFmtId="164" fontId="18" fillId="37" borderId="13" xfId="0" applyNumberFormat="1" applyFont="1" applyFill="1" applyBorder="1" applyAlignment="1">
      <alignment horizontal="right" wrapText="1"/>
    </xf>
    <xf numFmtId="164" fontId="18" fillId="37" borderId="16" xfId="0" applyNumberFormat="1" applyFont="1" applyFill="1" applyBorder="1" applyAlignment="1">
      <alignment horizontal="right" wrapText="1"/>
    </xf>
    <xf numFmtId="164" fontId="24" fillId="37" borderId="10" xfId="0" applyNumberFormat="1" applyFont="1" applyFill="1" applyBorder="1" applyAlignment="1">
      <alignment horizontal="right" wrapText="1"/>
    </xf>
    <xf numFmtId="164" fontId="24" fillId="37" borderId="13" xfId="0" applyNumberFormat="1" applyFont="1" applyFill="1" applyBorder="1" applyAlignment="1">
      <alignment horizontal="right" wrapText="1"/>
    </xf>
    <xf numFmtId="164" fontId="24" fillId="37" borderId="16" xfId="0" applyNumberFormat="1" applyFont="1" applyFill="1" applyBorder="1" applyAlignment="1">
      <alignment horizontal="right" wrapText="1"/>
    </xf>
    <xf numFmtId="164" fontId="0" fillId="37" borderId="18" xfId="0" applyNumberFormat="1" applyFont="1" applyFill="1" applyBorder="1" applyAlignment="1">
      <alignment horizontal="right"/>
    </xf>
    <xf numFmtId="164" fontId="0" fillId="37" borderId="40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7" fillId="7" borderId="1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7" borderId="45" xfId="0" applyFont="1" applyFill="1" applyBorder="1" applyAlignment="1">
      <alignment horizontal="center"/>
    </xf>
    <xf numFmtId="0" fontId="7" fillId="7" borderId="46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9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7" borderId="13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7" borderId="48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7" borderId="33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7" fillId="7" borderId="38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164" fontId="5" fillId="34" borderId="32" xfId="0" applyNumberFormat="1" applyFont="1" applyFill="1" applyBorder="1" applyAlignment="1" applyProtection="1">
      <alignment horizontal="center" vertical="center"/>
      <protection/>
    </xf>
    <xf numFmtId="164" fontId="5" fillId="34" borderId="35" xfId="0" applyNumberFormat="1" applyFont="1" applyFill="1" applyBorder="1" applyAlignment="1" applyProtection="1">
      <alignment horizontal="center" vertical="center"/>
      <protection/>
    </xf>
    <xf numFmtId="164" fontId="5" fillId="34" borderId="33" xfId="0" applyNumberFormat="1" applyFont="1" applyFill="1" applyBorder="1" applyAlignment="1" applyProtection="1">
      <alignment horizontal="center" vertical="center"/>
      <protection/>
    </xf>
    <xf numFmtId="164" fontId="5" fillId="34" borderId="36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 wrapText="1"/>
    </xf>
    <xf numFmtId="0" fontId="3" fillId="9" borderId="49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0" xfId="52" applyFont="1" applyAlignment="1">
      <alignment horizontal="center"/>
      <protection/>
    </xf>
    <xf numFmtId="164" fontId="5" fillId="0" borderId="42" xfId="0" applyNumberFormat="1" applyFont="1" applyBorder="1" applyAlignment="1">
      <alignment horizontal="center"/>
    </xf>
    <xf numFmtId="164" fontId="5" fillId="0" borderId="43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164" fontId="4" fillId="0" borderId="14" xfId="52" applyNumberFormat="1" applyFont="1" applyBorder="1" applyAlignment="1">
      <alignment horizontal="center" vertical="center" wrapText="1"/>
      <protection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6"/>
  <sheetViews>
    <sheetView showZeros="0" tabSelected="1" zoomScale="80" zoomScaleNormal="80" zoomScaleSheetLayoutView="55" workbookViewId="0" topLeftCell="A1">
      <pane xSplit="1" ySplit="5" topLeftCell="BJ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"/>
    </sheetView>
  </sheetViews>
  <sheetFormatPr defaultColWidth="9.00390625" defaultRowHeight="12.75"/>
  <cols>
    <col min="1" max="1" width="42.25390625" style="131" customWidth="1"/>
    <col min="2" max="2" width="12.875" style="66" bestFit="1" customWidth="1"/>
    <col min="3" max="3" width="12.375" style="2" customWidth="1"/>
    <col min="4" max="4" width="14.00390625" style="66" customWidth="1"/>
    <col min="5" max="5" width="8.125" style="66" customWidth="1"/>
    <col min="6" max="7" width="12.625" style="66" hidden="1" customWidth="1"/>
    <col min="8" max="8" width="12.25390625" style="66" hidden="1" customWidth="1"/>
    <col min="9" max="9" width="9.00390625" style="66" hidden="1" customWidth="1"/>
    <col min="10" max="12" width="13.75390625" style="66" hidden="1" customWidth="1"/>
    <col min="13" max="13" width="8.125" style="66" hidden="1" customWidth="1"/>
    <col min="14" max="15" width="13.625" style="2" hidden="1" customWidth="1"/>
    <col min="16" max="16" width="9.25390625" style="2" hidden="1" customWidth="1"/>
    <col min="17" max="17" width="8.875" style="3" hidden="1" customWidth="1"/>
    <col min="18" max="20" width="12.375" style="2" hidden="1" customWidth="1"/>
    <col min="21" max="21" width="11.253906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9.375" style="5" hidden="1" customWidth="1"/>
    <col min="26" max="27" width="11.25390625" style="66" hidden="1" customWidth="1"/>
    <col min="28" max="28" width="12.25390625" style="66" hidden="1" customWidth="1"/>
    <col min="29" max="29" width="9.125" style="66" hidden="1" customWidth="1"/>
    <col min="30" max="31" width="11.625" style="2" hidden="1" customWidth="1"/>
    <col min="32" max="32" width="9.875" style="2" hidden="1" customWidth="1"/>
    <col min="33" max="33" width="8.125" style="2" hidden="1" customWidth="1"/>
    <col min="34" max="34" width="13.125" style="2" hidden="1" customWidth="1"/>
    <col min="35" max="35" width="12.75390625" style="2" hidden="1" customWidth="1"/>
    <col min="36" max="36" width="12.125" style="2" hidden="1" customWidth="1"/>
    <col min="37" max="37" width="10.25390625" style="2" hidden="1" customWidth="1"/>
    <col min="38" max="39" width="11.375" style="2" hidden="1" customWidth="1"/>
    <col min="40" max="40" width="12.625" style="2" hidden="1" customWidth="1"/>
    <col min="41" max="41" width="13.75390625" style="2" hidden="1" customWidth="1"/>
    <col min="42" max="43" width="13.00390625" style="2" hidden="1" customWidth="1"/>
    <col min="44" max="44" width="12.25390625" style="2" hidden="1" customWidth="1"/>
    <col min="45" max="45" width="7.75390625" style="2" hidden="1" customWidth="1"/>
    <col min="46" max="46" width="12.875" style="66" hidden="1" customWidth="1"/>
    <col min="47" max="47" width="12.375" style="66" hidden="1" customWidth="1"/>
    <col min="48" max="48" width="12.25390625" style="66" hidden="1" customWidth="1"/>
    <col min="49" max="49" width="8.625" style="135" hidden="1" customWidth="1"/>
    <col min="50" max="51" width="10.875" style="2" hidden="1" customWidth="1"/>
    <col min="52" max="52" width="11.875" style="2" hidden="1" customWidth="1"/>
    <col min="53" max="53" width="9.87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9.75390625" style="2" hidden="1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customWidth="1"/>
    <col min="63" max="63" width="13.75390625" style="66" customWidth="1"/>
    <col min="64" max="64" width="12.125" style="66" customWidth="1"/>
    <col min="65" max="65" width="10.25390625" style="66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customWidth="1"/>
    <col min="72" max="72" width="11.125" style="2" customWidth="1"/>
    <col min="73" max="73" width="9.875" style="2" customWidth="1"/>
    <col min="74" max="75" width="11.625" style="2" hidden="1" customWidth="1"/>
    <col min="76" max="76" width="11.125" style="2" hidden="1" customWidth="1"/>
    <col min="77" max="77" width="10.875" style="2" hidden="1" customWidth="1"/>
    <col min="78" max="78" width="13.25390625" style="66" hidden="1" customWidth="1"/>
    <col min="79" max="79" width="14.125" style="66" hidden="1" customWidth="1"/>
    <col min="80" max="80" width="3.00390625" style="66" hidden="1" customWidth="1"/>
    <col min="81" max="81" width="11.625" style="66" customWidth="1"/>
    <col min="82" max="16384" width="9.125" style="66" customWidth="1"/>
  </cols>
  <sheetData>
    <row r="1" spans="1:49" s="2" customFormat="1" ht="22.5">
      <c r="A1" s="1" t="s">
        <v>157</v>
      </c>
      <c r="Q1" s="3"/>
      <c r="V1" s="4"/>
      <c r="W1" s="4"/>
      <c r="X1" s="4"/>
      <c r="Y1" s="5"/>
      <c r="AW1" s="4"/>
    </row>
    <row r="2" spans="1:77" s="2" customFormat="1" ht="21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16" customFormat="1" ht="21" customHeight="1">
      <c r="A3" s="363" t="s">
        <v>0</v>
      </c>
      <c r="B3" s="365" t="s">
        <v>1</v>
      </c>
      <c r="C3" s="366"/>
      <c r="D3" s="366"/>
      <c r="E3" s="367"/>
      <c r="F3" s="368" t="s">
        <v>2</v>
      </c>
      <c r="G3" s="369"/>
      <c r="H3" s="369"/>
      <c r="I3" s="370"/>
      <c r="J3" s="371" t="s">
        <v>3</v>
      </c>
      <c r="K3" s="372"/>
      <c r="L3" s="372"/>
      <c r="M3" s="373"/>
      <c r="N3" s="374" t="s">
        <v>4</v>
      </c>
      <c r="O3" s="375"/>
      <c r="P3" s="375"/>
      <c r="Q3" s="375"/>
      <c r="R3" s="375" t="s">
        <v>5</v>
      </c>
      <c r="S3" s="375"/>
      <c r="T3" s="375"/>
      <c r="U3" s="375"/>
      <c r="V3" s="375" t="s">
        <v>6</v>
      </c>
      <c r="W3" s="375"/>
      <c r="X3" s="375"/>
      <c r="Y3" s="375"/>
      <c r="Z3" s="381" t="s">
        <v>7</v>
      </c>
      <c r="AA3" s="382"/>
      <c r="AB3" s="382"/>
      <c r="AC3" s="383"/>
      <c r="AD3" s="384" t="s">
        <v>8</v>
      </c>
      <c r="AE3" s="385"/>
      <c r="AF3" s="385"/>
      <c r="AG3" s="374"/>
      <c r="AH3" s="384" t="s">
        <v>9</v>
      </c>
      <c r="AI3" s="385"/>
      <c r="AJ3" s="385"/>
      <c r="AK3" s="374"/>
      <c r="AL3" s="375" t="s">
        <v>10</v>
      </c>
      <c r="AM3" s="375"/>
      <c r="AN3" s="375"/>
      <c r="AO3" s="375"/>
      <c r="AP3" s="386" t="s">
        <v>11</v>
      </c>
      <c r="AQ3" s="386"/>
      <c r="AR3" s="386"/>
      <c r="AS3" s="387"/>
      <c r="AT3" s="388" t="s">
        <v>12</v>
      </c>
      <c r="AU3" s="389"/>
      <c r="AV3" s="389"/>
      <c r="AW3" s="390"/>
      <c r="AX3" s="391" t="s">
        <v>13</v>
      </c>
      <c r="AY3" s="392"/>
      <c r="AZ3" s="392"/>
      <c r="BA3" s="393"/>
      <c r="BB3" s="391" t="s">
        <v>14</v>
      </c>
      <c r="BC3" s="392"/>
      <c r="BD3" s="392"/>
      <c r="BE3" s="393"/>
      <c r="BF3" s="392" t="s">
        <v>15</v>
      </c>
      <c r="BG3" s="392"/>
      <c r="BH3" s="392"/>
      <c r="BI3" s="393"/>
      <c r="BJ3" s="389" t="s">
        <v>16</v>
      </c>
      <c r="BK3" s="389"/>
      <c r="BL3" s="389"/>
      <c r="BM3" s="390"/>
      <c r="BN3" s="391" t="s">
        <v>17</v>
      </c>
      <c r="BO3" s="392"/>
      <c r="BP3" s="392"/>
      <c r="BQ3" s="392"/>
      <c r="BR3" s="394" t="s">
        <v>18</v>
      </c>
      <c r="BS3" s="394"/>
      <c r="BT3" s="394"/>
      <c r="BU3" s="394"/>
      <c r="BV3" s="395" t="s">
        <v>19</v>
      </c>
      <c r="BW3" s="394"/>
      <c r="BX3" s="394"/>
      <c r="BY3" s="394"/>
      <c r="BZ3" s="396" t="s">
        <v>20</v>
      </c>
      <c r="CA3" s="397"/>
      <c r="CB3" s="397"/>
    </row>
    <row r="4" spans="1:80" s="16" customFormat="1" ht="19.5" customHeight="1">
      <c r="A4" s="364"/>
      <c r="B4" s="398" t="s">
        <v>21</v>
      </c>
      <c r="C4" s="380" t="s">
        <v>22</v>
      </c>
      <c r="D4" s="401" t="s">
        <v>23</v>
      </c>
      <c r="E4" s="402"/>
      <c r="F4" s="403" t="s">
        <v>21</v>
      </c>
      <c r="G4" s="404" t="s">
        <v>22</v>
      </c>
      <c r="H4" s="369" t="s">
        <v>23</v>
      </c>
      <c r="I4" s="370"/>
      <c r="J4" s="405" t="s">
        <v>21</v>
      </c>
      <c r="K4" s="376" t="s">
        <v>22</v>
      </c>
      <c r="L4" s="377" t="s">
        <v>23</v>
      </c>
      <c r="M4" s="378"/>
      <c r="N4" s="379" t="s">
        <v>21</v>
      </c>
      <c r="O4" s="380" t="s">
        <v>22</v>
      </c>
      <c r="P4" s="375" t="s">
        <v>23</v>
      </c>
      <c r="Q4" s="375"/>
      <c r="R4" s="380" t="s">
        <v>21</v>
      </c>
      <c r="S4" s="380" t="s">
        <v>22</v>
      </c>
      <c r="T4" s="375" t="s">
        <v>23</v>
      </c>
      <c r="U4" s="375"/>
      <c r="V4" s="380" t="s">
        <v>21</v>
      </c>
      <c r="W4" s="380" t="s">
        <v>22</v>
      </c>
      <c r="X4" s="375" t="s">
        <v>23</v>
      </c>
      <c r="Y4" s="375"/>
      <c r="Z4" s="406" t="s">
        <v>21</v>
      </c>
      <c r="AA4" s="406" t="s">
        <v>22</v>
      </c>
      <c r="AB4" s="381" t="s">
        <v>23</v>
      </c>
      <c r="AC4" s="383"/>
      <c r="AD4" s="408" t="s">
        <v>21</v>
      </c>
      <c r="AE4" s="408" t="s">
        <v>22</v>
      </c>
      <c r="AF4" s="384" t="s">
        <v>23</v>
      </c>
      <c r="AG4" s="374"/>
      <c r="AH4" s="408" t="s">
        <v>21</v>
      </c>
      <c r="AI4" s="408" t="s">
        <v>22</v>
      </c>
      <c r="AJ4" s="384" t="s">
        <v>23</v>
      </c>
      <c r="AK4" s="374"/>
      <c r="AL4" s="380" t="s">
        <v>21</v>
      </c>
      <c r="AM4" s="380" t="s">
        <v>22</v>
      </c>
      <c r="AN4" s="375" t="s">
        <v>23</v>
      </c>
      <c r="AO4" s="375"/>
      <c r="AP4" s="410" t="s">
        <v>21</v>
      </c>
      <c r="AQ4" s="412" t="s">
        <v>22</v>
      </c>
      <c r="AR4" s="370" t="s">
        <v>23</v>
      </c>
      <c r="AS4" s="414"/>
      <c r="AT4" s="415" t="s">
        <v>21</v>
      </c>
      <c r="AU4" s="406" t="s">
        <v>22</v>
      </c>
      <c r="AV4" s="381" t="s">
        <v>23</v>
      </c>
      <c r="AW4" s="417"/>
      <c r="AX4" s="418" t="s">
        <v>21</v>
      </c>
      <c r="AY4" s="408" t="s">
        <v>22</v>
      </c>
      <c r="AZ4" s="384" t="s">
        <v>23</v>
      </c>
      <c r="BA4" s="420"/>
      <c r="BB4" s="418" t="s">
        <v>21</v>
      </c>
      <c r="BC4" s="408" t="s">
        <v>22</v>
      </c>
      <c r="BD4" s="384" t="s">
        <v>23</v>
      </c>
      <c r="BE4" s="420"/>
      <c r="BF4" s="421" t="s">
        <v>21</v>
      </c>
      <c r="BG4" s="408" t="s">
        <v>22</v>
      </c>
      <c r="BH4" s="384" t="s">
        <v>23</v>
      </c>
      <c r="BI4" s="420"/>
      <c r="BJ4" s="423" t="s">
        <v>21</v>
      </c>
      <c r="BK4" s="425" t="s">
        <v>22</v>
      </c>
      <c r="BL4" s="381" t="s">
        <v>23</v>
      </c>
      <c r="BM4" s="417"/>
      <c r="BN4" s="418" t="s">
        <v>21</v>
      </c>
      <c r="BO4" s="408" t="s">
        <v>22</v>
      </c>
      <c r="BP4" s="384" t="s">
        <v>23</v>
      </c>
      <c r="BQ4" s="385"/>
      <c r="BR4" s="427" t="s">
        <v>21</v>
      </c>
      <c r="BS4" s="427" t="s">
        <v>22</v>
      </c>
      <c r="BT4" s="394" t="s">
        <v>23</v>
      </c>
      <c r="BU4" s="394"/>
      <c r="BV4" s="428" t="s">
        <v>21</v>
      </c>
      <c r="BW4" s="427" t="s">
        <v>22</v>
      </c>
      <c r="BX4" s="394" t="s">
        <v>23</v>
      </c>
      <c r="BY4" s="394"/>
      <c r="BZ4" s="429" t="s">
        <v>24</v>
      </c>
      <c r="CA4" s="431" t="s">
        <v>23</v>
      </c>
      <c r="CB4" s="431"/>
    </row>
    <row r="5" spans="1:80" s="16" customFormat="1" ht="16.5" customHeight="1">
      <c r="A5" s="364"/>
      <c r="B5" s="399"/>
      <c r="C5" s="400"/>
      <c r="D5" s="14" t="s">
        <v>25</v>
      </c>
      <c r="E5" s="19" t="s">
        <v>26</v>
      </c>
      <c r="F5" s="403"/>
      <c r="G5" s="404"/>
      <c r="H5" s="328" t="s">
        <v>25</v>
      </c>
      <c r="I5" s="329" t="s">
        <v>26</v>
      </c>
      <c r="J5" s="405"/>
      <c r="K5" s="376"/>
      <c r="L5" s="17" t="s">
        <v>25</v>
      </c>
      <c r="M5" s="18" t="s">
        <v>26</v>
      </c>
      <c r="N5" s="379"/>
      <c r="O5" s="380"/>
      <c r="P5" s="14" t="s">
        <v>25</v>
      </c>
      <c r="Q5" s="20" t="s">
        <v>26</v>
      </c>
      <c r="R5" s="380"/>
      <c r="S5" s="380"/>
      <c r="T5" s="14" t="s">
        <v>25</v>
      </c>
      <c r="U5" s="15" t="s">
        <v>26</v>
      </c>
      <c r="V5" s="380"/>
      <c r="W5" s="380"/>
      <c r="X5" s="14" t="s">
        <v>25</v>
      </c>
      <c r="Y5" s="20" t="s">
        <v>26</v>
      </c>
      <c r="Z5" s="407"/>
      <c r="AA5" s="407"/>
      <c r="AB5" s="17" t="s">
        <v>25</v>
      </c>
      <c r="AC5" s="17" t="s">
        <v>26</v>
      </c>
      <c r="AD5" s="409"/>
      <c r="AE5" s="409"/>
      <c r="AF5" s="14" t="s">
        <v>25</v>
      </c>
      <c r="AG5" s="14" t="s">
        <v>26</v>
      </c>
      <c r="AH5" s="409"/>
      <c r="AI5" s="409"/>
      <c r="AJ5" s="14" t="s">
        <v>25</v>
      </c>
      <c r="AK5" s="14" t="s">
        <v>26</v>
      </c>
      <c r="AL5" s="380"/>
      <c r="AM5" s="380"/>
      <c r="AN5" s="14" t="s">
        <v>25</v>
      </c>
      <c r="AO5" s="14" t="s">
        <v>26</v>
      </c>
      <c r="AP5" s="411"/>
      <c r="AQ5" s="413"/>
      <c r="AR5" s="328" t="s">
        <v>25</v>
      </c>
      <c r="AS5" s="21" t="s">
        <v>26</v>
      </c>
      <c r="AT5" s="416"/>
      <c r="AU5" s="407"/>
      <c r="AV5" s="17" t="s">
        <v>25</v>
      </c>
      <c r="AW5" s="18" t="s">
        <v>26</v>
      </c>
      <c r="AX5" s="419"/>
      <c r="AY5" s="409"/>
      <c r="AZ5" s="14" t="s">
        <v>25</v>
      </c>
      <c r="BA5" s="19" t="s">
        <v>26</v>
      </c>
      <c r="BB5" s="419"/>
      <c r="BC5" s="409"/>
      <c r="BD5" s="14" t="s">
        <v>25</v>
      </c>
      <c r="BE5" s="19" t="s">
        <v>26</v>
      </c>
      <c r="BF5" s="422"/>
      <c r="BG5" s="409"/>
      <c r="BH5" s="14" t="s">
        <v>25</v>
      </c>
      <c r="BI5" s="19" t="s">
        <v>26</v>
      </c>
      <c r="BJ5" s="424"/>
      <c r="BK5" s="426"/>
      <c r="BL5" s="17" t="s">
        <v>25</v>
      </c>
      <c r="BM5" s="18" t="s">
        <v>26</v>
      </c>
      <c r="BN5" s="419"/>
      <c r="BO5" s="409"/>
      <c r="BP5" s="14" t="s">
        <v>25</v>
      </c>
      <c r="BQ5" s="330" t="s">
        <v>26</v>
      </c>
      <c r="BR5" s="427"/>
      <c r="BS5" s="427"/>
      <c r="BT5" s="15" t="s">
        <v>25</v>
      </c>
      <c r="BU5" s="15" t="s">
        <v>26</v>
      </c>
      <c r="BV5" s="428"/>
      <c r="BW5" s="427"/>
      <c r="BX5" s="15" t="s">
        <v>25</v>
      </c>
      <c r="BY5" s="15" t="s">
        <v>26</v>
      </c>
      <c r="BZ5" s="430"/>
      <c r="CA5" s="327" t="s">
        <v>25</v>
      </c>
      <c r="CB5" s="22" t="s">
        <v>26</v>
      </c>
    </row>
    <row r="6" spans="1:80" s="40" customFormat="1" ht="18.75">
      <c r="A6" s="23" t="s">
        <v>27</v>
      </c>
      <c r="B6" s="24">
        <f>B7+B10+B11+B16+B19+B22+B27+B29+B31+B34+B35</f>
        <v>370618.60000000003</v>
      </c>
      <c r="C6" s="24">
        <f>C7+C10+C11+C16+C19+C22+C27+C29+C31+C34+C35</f>
        <v>290374.39999999997</v>
      </c>
      <c r="D6" s="25">
        <f aca="true" t="shared" si="0" ref="D6:D34">C6-B6</f>
        <v>-80244.20000000007</v>
      </c>
      <c r="E6" s="26">
        <f aca="true" t="shared" si="1" ref="E6:E34">C6/B6%</f>
        <v>78.3485772165779</v>
      </c>
      <c r="F6" s="27">
        <f>J6+Z6</f>
        <v>147560.2</v>
      </c>
      <c r="G6" s="28">
        <f aca="true" t="shared" si="2" ref="F6:G33">K6+AA6</f>
        <v>147769.7</v>
      </c>
      <c r="H6" s="28">
        <f aca="true" t="shared" si="3" ref="H6:H33">G6-F6</f>
        <v>209.5</v>
      </c>
      <c r="I6" s="29">
        <f aca="true" t="shared" si="4" ref="I6:I15">G6/F6%</f>
        <v>100.14197595286534</v>
      </c>
      <c r="J6" s="30">
        <f>J7+J10+J11+J16+J19+J22+J27+J29+J31+J34+J35</f>
        <v>65145.2</v>
      </c>
      <c r="K6" s="30">
        <f>K7+K10+K11+K16+K19+K22+K27+K29+K31+K34+K35</f>
        <v>65238.299999999996</v>
      </c>
      <c r="L6" s="30">
        <f aca="true" t="shared" si="5" ref="L6:L21">K6-J6</f>
        <v>93.09999999999854</v>
      </c>
      <c r="M6" s="31">
        <f aca="true" t="shared" si="6" ref="M6:M15">K6/J6%</f>
        <v>100.14291152686613</v>
      </c>
      <c r="N6" s="32">
        <f>N7+N10+N11+N16+N19+N22+N27+N29+N31+N34+N35</f>
        <v>18699.6</v>
      </c>
      <c r="O6" s="32">
        <f>O7+O10+O11+O16+O19+O22+O27+O29+O31+O34+O35</f>
        <v>18751.899999999998</v>
      </c>
      <c r="P6" s="24">
        <f aca="true" t="shared" si="7" ref="P6:P19">O6-N6</f>
        <v>52.29999999999927</v>
      </c>
      <c r="Q6" s="33">
        <f aca="true" t="shared" si="8" ref="Q6:Q18">O6/N6%</f>
        <v>100.27968512695459</v>
      </c>
      <c r="R6" s="32">
        <f>R7+R10+R11+R16+R19+R22+R27+R29+R31+R34+R35</f>
        <v>22816.8</v>
      </c>
      <c r="S6" s="32">
        <f>S7+S10+S11+S16+S19+S22+S27+S29+S31+S34+S35</f>
        <v>22854.999999999996</v>
      </c>
      <c r="T6" s="24">
        <f aca="true" t="shared" si="9" ref="T6:T34">S6-R6</f>
        <v>38.19999999999709</v>
      </c>
      <c r="U6" s="24">
        <f aca="true" t="shared" si="10" ref="U6:U25">S6/R6%</f>
        <v>100.1674204971775</v>
      </c>
      <c r="V6" s="32">
        <f>V7+V10+V11+V16+V19+V22+V27+V29+V31+V34+V35</f>
        <v>23628.8</v>
      </c>
      <c r="W6" s="32">
        <f>W7+W10+W11+W16+W19+W22+W27+W29+W31+W34+W35</f>
        <v>23631.4</v>
      </c>
      <c r="X6" s="24">
        <f>SUM(X11,X7,X16,X22,X27,X34,X31)</f>
        <v>-13.599999999999635</v>
      </c>
      <c r="Y6" s="33">
        <f aca="true" t="shared" si="11" ref="Y6:Y25">W6/V6%</f>
        <v>100.01100352112677</v>
      </c>
      <c r="Z6" s="30">
        <f>Z7+Z10+Z11+Z16+Z19+Z22+Z27+Z29+Z31+Z34+Z35</f>
        <v>82415</v>
      </c>
      <c r="AA6" s="30">
        <f>AA7+AA10+AA11+AA16+AA19+AA22+AA27+AA29+AA31+AA34+AA35</f>
        <v>82531.40000000001</v>
      </c>
      <c r="AB6" s="30">
        <f>AA6-Z6</f>
        <v>116.40000000000873</v>
      </c>
      <c r="AC6" s="30">
        <f>AA6/Z6%</f>
        <v>100.14123642540801</v>
      </c>
      <c r="AD6" s="32">
        <f>AD7+AD10+AD11+AD16+AD19+AD22+AD27+AD29+AD31+AD34+AD35</f>
        <v>30441</v>
      </c>
      <c r="AE6" s="32">
        <f>AE7+AE10+AE11+AE16+AE19+AE22+AE27+AE29+AE31+AE34+AE35</f>
        <v>32558.1</v>
      </c>
      <c r="AF6" s="24">
        <f>AE6-AD6</f>
        <v>2117.0999999999985</v>
      </c>
      <c r="AG6" s="24">
        <f>AE6/AD6%</f>
        <v>106.95476495515915</v>
      </c>
      <c r="AH6" s="32">
        <f>AH7+AH10+AH11+AH16+AH19+AH22+AH27+AH29+AH31+AH34+AH35</f>
        <v>23550.399999999998</v>
      </c>
      <c r="AI6" s="32">
        <f>AI7+AI10+AI11+AI16+AI19+AI22+AI27+AI29+AI31+AI34+AI35</f>
        <v>23612.899999999998</v>
      </c>
      <c r="AJ6" s="24">
        <f>SUM(AJ11,AJ7,AJ16,AJ22,AJ27,AJ34,AJ31)</f>
        <v>235.9000000000009</v>
      </c>
      <c r="AK6" s="24">
        <f aca="true" t="shared" si="12" ref="AK6:AK25">AI6/AH6%</f>
        <v>100.2653882736599</v>
      </c>
      <c r="AL6" s="32">
        <f>AL7+AL10+AL11+AL16+AL19+AL22+AL27+AL29+AL31+AL34+AL35</f>
        <v>28423.600000000002</v>
      </c>
      <c r="AM6" s="32">
        <f>AM7+AM10+AM11+AM16+AM19+AM22+AM27+AM29+AM31+AM34+AM35</f>
        <v>26360.399999999998</v>
      </c>
      <c r="AN6" s="24">
        <f>SUM(AN11,AN7,AN16,AN22,AN27,AN34,AN31)</f>
        <v>-1196.9999999999995</v>
      </c>
      <c r="AO6" s="24">
        <f aca="true" t="shared" si="13" ref="AO6:AO25">AM6/AL6%</f>
        <v>92.74124319227681</v>
      </c>
      <c r="AP6" s="27">
        <f>J6+Z6+AT6</f>
        <v>237938.5</v>
      </c>
      <c r="AQ6" s="28">
        <f>AQ7+AQ10+AQ11+AQ16+AQ19+AQ22+AQ27+AQ29+AQ31+AQ34+AQ35</f>
        <v>231664.29999999996</v>
      </c>
      <c r="AR6" s="28">
        <f aca="true" t="shared" si="14" ref="AR6:AR33">AQ6-AP6</f>
        <v>-6274.200000000041</v>
      </c>
      <c r="AS6" s="34">
        <f aca="true" t="shared" si="15" ref="AS6:AS15">AQ6/AP6%</f>
        <v>97.36310012881478</v>
      </c>
      <c r="AT6" s="30">
        <f>AT7+AT10+AT11+AT16+AT19+AT22+AT27+AT29+AT31+AT34+AT35</f>
        <v>90378.3</v>
      </c>
      <c r="AU6" s="30">
        <f>AU7+AU10+AU11+AU16+AU19+AU22+AU27+AU29+AU31+AU34+AU35</f>
        <v>83894.6</v>
      </c>
      <c r="AV6" s="30">
        <f>AU6-AT6</f>
        <v>-6483.699999999997</v>
      </c>
      <c r="AW6" s="35">
        <f aca="true" t="shared" si="16" ref="AW6:AW14">AU6/AT6%</f>
        <v>92.8260434197147</v>
      </c>
      <c r="AX6" s="32">
        <f>AX7+AX10+AX11+AX16+AX19+AX22+AX27+AX29+AX31+AX34+AX35</f>
        <v>37260.5</v>
      </c>
      <c r="AY6" s="24">
        <f>AY7+AY10+AY11+AY16+AY19+AY22+AY27+AY29+AY31+AY34+AY35</f>
        <v>35283.700000000004</v>
      </c>
      <c r="AZ6" s="24">
        <f>AY6-AX6</f>
        <v>-1976.7999999999956</v>
      </c>
      <c r="BA6" s="36">
        <f>AY6/AX6%</f>
        <v>94.6946498302492</v>
      </c>
      <c r="BB6" s="304">
        <f>BB7+BB10+BB11+BB16+BB19+BB22+BB27+BB29+BB31+BB34+BB35</f>
        <v>26740.9</v>
      </c>
      <c r="BC6" s="32">
        <f>BC7+BC10+BC11+BC16+BC19+BC22+BC27+BC29+BC31+BC34+BC35</f>
        <v>24958.000000000004</v>
      </c>
      <c r="BD6" s="24">
        <f>SUM(BD11,BD7,BD16,BD22,BD27,BD34,BD31)+BD10</f>
        <v>-1782.8999999999994</v>
      </c>
      <c r="BE6" s="36">
        <f aca="true" t="shared" si="17" ref="BE6:BE14">BC6/BB6%</f>
        <v>93.33268513774782</v>
      </c>
      <c r="BF6" s="32">
        <f>BF7+BF10+BF11+BF16+BF19+BF22+BF27+BF29+BF31+BF34+BF35</f>
        <v>26376.9</v>
      </c>
      <c r="BG6" s="32">
        <f>BG7+BG10+BG11+BG16+BG19+BG22+BG27+BG29+BG31+BG34+BG35</f>
        <v>23652.899999999994</v>
      </c>
      <c r="BH6" s="24">
        <f>SUM(BH11,BH7,BH16,BH22,BH27,BH34,BH31)+BH10</f>
        <v>-2751.100000000002</v>
      </c>
      <c r="BI6" s="36">
        <f aca="true" t="shared" si="18" ref="BI6:BI13">BG6/BF6%</f>
        <v>89.67278186595087</v>
      </c>
      <c r="BJ6" s="30">
        <f>BJ7+BJ10+BJ11+BJ16+BJ19+BJ22+BJ27+BJ29+BJ31+BJ34+BJ35</f>
        <v>132581.9</v>
      </c>
      <c r="BK6" s="30">
        <f>BK7+BK10+BK11+BK16+BK19+BK22+BK27+BK29+BK31+BK34+BK35</f>
        <v>58710.100000000006</v>
      </c>
      <c r="BL6" s="30">
        <f>SUM(BL11,BL7,BL16,BL22,BL27,BL34,BL31)</f>
        <v>-73759.40000000001</v>
      </c>
      <c r="BM6" s="31">
        <f>BK6/BJ6%</f>
        <v>44.28213805956922</v>
      </c>
      <c r="BN6" s="32">
        <f>BN7+BN10+BN11+BN16+BN19+BN22+BN27+BN29+BN31+BN34+BN35</f>
        <v>34928.799999999996</v>
      </c>
      <c r="BO6" s="32">
        <f>BO7+BO10+BO11+BO16+BO19+BO22+BO27+BO29+BO31+BO34+BO35</f>
        <v>33394.3</v>
      </c>
      <c r="BP6" s="24">
        <f>SUM(BP11,BP7,BP16,BP22,BP27,BP34,BP31)</f>
        <v>-1644.4</v>
      </c>
      <c r="BQ6" s="344">
        <f>BO6/BN6%</f>
        <v>95.60677721536385</v>
      </c>
      <c r="BR6" s="24">
        <f>BR7+BR10+BR11+BR16+BR19+BR22+BR27+BR29+BR31+BR34+BR35</f>
        <v>27869.899999999994</v>
      </c>
      <c r="BS6" s="24">
        <f>BS7+BS10+BS11+BS16+BS19+BS22+BS27+BS29+BS31+BS34+BS35</f>
        <v>25315.799999999996</v>
      </c>
      <c r="BT6" s="24">
        <f aca="true" t="shared" si="19" ref="BT6:BT19">BS6-BR6</f>
        <v>-2554.0999999999985</v>
      </c>
      <c r="BU6" s="24">
        <f>BS6/BR6%</f>
        <v>90.83563270768822</v>
      </c>
      <c r="BV6" s="32">
        <f>BV7+BV10+BV11+BV16+BV19+BV22+BV27+BV29+BV31+BV34+BV35</f>
        <v>69783.20000000001</v>
      </c>
      <c r="BW6" s="32">
        <f>BW7+BW10+BW11+BW16+BW19+BW22+BW27+BW29+BW31+BW34+BW35</f>
        <v>0</v>
      </c>
      <c r="BX6" s="24">
        <f>SUM(BX11,BX7,BX16,BX22,BX27,BX34,BX31)</f>
        <v>-69460</v>
      </c>
      <c r="BY6" s="24">
        <f aca="true" t="shared" si="20" ref="BY6:BY15">BW6/BV6%</f>
        <v>0</v>
      </c>
      <c r="BZ6" s="38">
        <f>SUM(BZ11,BZ7,BZ16,BZ22,BZ27,BZ34,BZ31)+BZ29</f>
        <v>0</v>
      </c>
      <c r="CA6" s="39">
        <f>C6-BZ6</f>
        <v>290374.39999999997</v>
      </c>
      <c r="CB6" s="39" t="e">
        <f>C6/BZ6%</f>
        <v>#DIV/0!</v>
      </c>
    </row>
    <row r="7" spans="1:80" s="40" customFormat="1" ht="18.75">
      <c r="A7" s="23" t="s">
        <v>28</v>
      </c>
      <c r="B7" s="41">
        <f>B9+B8</f>
        <v>282107</v>
      </c>
      <c r="C7" s="41">
        <f>C9+C8</f>
        <v>205889.5</v>
      </c>
      <c r="D7" s="25">
        <f t="shared" si="0"/>
        <v>-76217.5</v>
      </c>
      <c r="E7" s="26">
        <f t="shared" si="1"/>
        <v>72.98276894937027</v>
      </c>
      <c r="F7" s="27">
        <f t="shared" si="2"/>
        <v>105112.9</v>
      </c>
      <c r="G7" s="28">
        <f t="shared" si="2"/>
        <v>104304.90000000001</v>
      </c>
      <c r="H7" s="28">
        <f t="shared" si="3"/>
        <v>-807.9999999999854</v>
      </c>
      <c r="I7" s="29">
        <f t="shared" si="4"/>
        <v>99.23130272307206</v>
      </c>
      <c r="J7" s="42">
        <f aca="true" t="shared" si="21" ref="J7:J34">N7+R7+V7</f>
        <v>45274.2</v>
      </c>
      <c r="K7" s="30">
        <f>SUM(O7+S7+W7)</f>
        <v>45274.600000000006</v>
      </c>
      <c r="L7" s="30">
        <f t="shared" si="5"/>
        <v>0.40000000000873115</v>
      </c>
      <c r="M7" s="31">
        <f t="shared" si="6"/>
        <v>100.00088350539603</v>
      </c>
      <c r="N7" s="43">
        <f>N9+N8</f>
        <v>9161.5</v>
      </c>
      <c r="O7" s="41">
        <f>O9+O8</f>
        <v>9168</v>
      </c>
      <c r="P7" s="24">
        <f t="shared" si="7"/>
        <v>6.5</v>
      </c>
      <c r="Q7" s="33">
        <f t="shared" si="8"/>
        <v>100.07094908039078</v>
      </c>
      <c r="R7" s="41">
        <f>R9+R8</f>
        <v>18812.3</v>
      </c>
      <c r="S7" s="41">
        <f>S9+S8</f>
        <v>18809.2</v>
      </c>
      <c r="T7" s="24">
        <f t="shared" si="9"/>
        <v>-3.099999999998545</v>
      </c>
      <c r="U7" s="24">
        <f t="shared" si="10"/>
        <v>99.98352141949682</v>
      </c>
      <c r="V7" s="41">
        <f>V9+V8</f>
        <v>17300.4</v>
      </c>
      <c r="W7" s="41">
        <f>W9+W8</f>
        <v>17297.4</v>
      </c>
      <c r="X7" s="24">
        <f aca="true" t="shared" si="22" ref="X7:X34">W7-V7</f>
        <v>-3</v>
      </c>
      <c r="Y7" s="33">
        <f t="shared" si="11"/>
        <v>99.98265936047721</v>
      </c>
      <c r="Z7" s="30">
        <f>AD7+AH7+AL7</f>
        <v>59838.7</v>
      </c>
      <c r="AA7" s="30">
        <f aca="true" t="shared" si="23" ref="AA7:AA34">SUM(AE7+AI7+AM7)</f>
        <v>59030.3</v>
      </c>
      <c r="AB7" s="30">
        <f aca="true" t="shared" si="24" ref="AB7:AB34">AA7-Z7</f>
        <v>-808.3999999999942</v>
      </c>
      <c r="AC7" s="30">
        <f aca="true" t="shared" si="25" ref="AC7:AC14">AA7/Z7%</f>
        <v>98.64903482194634</v>
      </c>
      <c r="AD7" s="41">
        <f>AD9+AD8</f>
        <v>19035.2</v>
      </c>
      <c r="AE7" s="41">
        <f>AE9+AE8</f>
        <v>19044.1</v>
      </c>
      <c r="AF7" s="24">
        <f aca="true" t="shared" si="26" ref="AF7:AF19">AE7-AD7</f>
        <v>8.899999999997817</v>
      </c>
      <c r="AG7" s="24">
        <f>AE7/AD7%</f>
        <v>100.04675548457594</v>
      </c>
      <c r="AH7" s="41">
        <f>AH9+AH8</f>
        <v>18213.5</v>
      </c>
      <c r="AI7" s="41">
        <f>AI9+AI8</f>
        <v>18087.2</v>
      </c>
      <c r="AJ7" s="24">
        <f aca="true" t="shared" si="27" ref="AJ7:AJ34">AI7-AH7</f>
        <v>-126.29999999999927</v>
      </c>
      <c r="AK7" s="24">
        <f t="shared" si="12"/>
        <v>99.3065583221237</v>
      </c>
      <c r="AL7" s="41">
        <f>AL9+AL8</f>
        <v>22590</v>
      </c>
      <c r="AM7" s="41">
        <f>AM9+AM8</f>
        <v>21899</v>
      </c>
      <c r="AN7" s="24">
        <f aca="true" t="shared" si="28" ref="AN7:AN34">AM7-AL7</f>
        <v>-691</v>
      </c>
      <c r="AO7" s="24">
        <f t="shared" si="13"/>
        <v>96.9411243913236</v>
      </c>
      <c r="AP7" s="27">
        <f>J7+Z7+AT7</f>
        <v>175210.9</v>
      </c>
      <c r="AQ7" s="28">
        <f aca="true" t="shared" si="29" ref="AP7:AQ21">K7+AA7+AU7</f>
        <v>165828.7</v>
      </c>
      <c r="AR7" s="28">
        <f t="shared" si="14"/>
        <v>-9382.199999999983</v>
      </c>
      <c r="AS7" s="34">
        <f t="shared" si="15"/>
        <v>94.64519616074115</v>
      </c>
      <c r="AT7" s="42">
        <f aca="true" t="shared" si="30" ref="AT7:AT34">AX7+BB7+BF7</f>
        <v>70098</v>
      </c>
      <c r="AU7" s="30">
        <f aca="true" t="shared" si="31" ref="AU7:AU34">SUM(AY7+BC7+BG7)</f>
        <v>61523.8</v>
      </c>
      <c r="AV7" s="30">
        <f>AU7-AT7</f>
        <v>-8574.199999999997</v>
      </c>
      <c r="AW7" s="35">
        <f t="shared" si="16"/>
        <v>87.76826728294674</v>
      </c>
      <c r="AX7" s="44">
        <f>AX9+AX8</f>
        <v>25885</v>
      </c>
      <c r="AY7" s="41">
        <f>AY9+AY8</f>
        <v>22550.100000000002</v>
      </c>
      <c r="AZ7" s="24">
        <f>AY7-AX7</f>
        <v>-3334.899999999998</v>
      </c>
      <c r="BA7" s="36">
        <f>AY7/AX7%</f>
        <v>87.11647672397142</v>
      </c>
      <c r="BB7" s="44">
        <f>BB9+BB8</f>
        <v>22100</v>
      </c>
      <c r="BC7" s="41">
        <f>BC9+BC8</f>
        <v>19980.5</v>
      </c>
      <c r="BD7" s="24">
        <f aca="true" t="shared" si="32" ref="BD7:BD20">BC7-BB7</f>
        <v>-2119.5</v>
      </c>
      <c r="BE7" s="36">
        <f t="shared" si="17"/>
        <v>90.40950226244344</v>
      </c>
      <c r="BF7" s="43">
        <f>BF9+BF8</f>
        <v>22113</v>
      </c>
      <c r="BG7" s="41">
        <f>BG9+BG8</f>
        <v>18993.199999999997</v>
      </c>
      <c r="BH7" s="24">
        <f aca="true" t="shared" si="33" ref="BH7:BH20">BG7-BF7</f>
        <v>-3119.800000000003</v>
      </c>
      <c r="BI7" s="36">
        <f t="shared" si="18"/>
        <v>85.89155700266811</v>
      </c>
      <c r="BJ7" s="30">
        <f aca="true" t="shared" si="34" ref="BJ7:BJ34">BN7+BR7+BV7</f>
        <v>106896.1</v>
      </c>
      <c r="BK7" s="30">
        <f aca="true" t="shared" si="35" ref="BK7:BK34">SUM(BO7+BS7+BW7)</f>
        <v>40060.8</v>
      </c>
      <c r="BL7" s="30">
        <f aca="true" t="shared" si="36" ref="BL7:BL31">BK7-BJ7</f>
        <v>-66835.3</v>
      </c>
      <c r="BM7" s="31">
        <f aca="true" t="shared" si="37" ref="BM7:BM15">BK7/BJ7%</f>
        <v>37.47639062603781</v>
      </c>
      <c r="BN7" s="44">
        <f>BN9+BN8</f>
        <v>23123</v>
      </c>
      <c r="BO7" s="41">
        <f>BO9+BO8</f>
        <v>20947.5</v>
      </c>
      <c r="BP7" s="24">
        <f aca="true" t="shared" si="38" ref="BP7:BP19">BO7-BN7</f>
        <v>-2175.5</v>
      </c>
      <c r="BQ7" s="37">
        <f aca="true" t="shared" si="39" ref="BQ7:BQ15">BO7/BN7%</f>
        <v>90.59161873459327</v>
      </c>
      <c r="BR7" s="41">
        <f>BR9+BR8</f>
        <v>23581</v>
      </c>
      <c r="BS7" s="41">
        <f>BS9+BS8</f>
        <v>19113.3</v>
      </c>
      <c r="BT7" s="24">
        <f t="shared" si="19"/>
        <v>-4467.700000000001</v>
      </c>
      <c r="BU7" s="24">
        <f aca="true" t="shared" si="40" ref="BU7:BU13">BS7/BR7%</f>
        <v>81.05381451168313</v>
      </c>
      <c r="BV7" s="43">
        <f>BV9+BV8</f>
        <v>60192.1</v>
      </c>
      <c r="BW7" s="41">
        <f>BW9+BW8</f>
        <v>0</v>
      </c>
      <c r="BX7" s="24">
        <f aca="true" t="shared" si="41" ref="BX7:BX19">BW7-BV7</f>
        <v>-60192.1</v>
      </c>
      <c r="BY7" s="24">
        <f t="shared" si="20"/>
        <v>0</v>
      </c>
      <c r="BZ7" s="45">
        <f>BZ9+BZ8</f>
        <v>0</v>
      </c>
      <c r="CA7" s="39">
        <f aca="true" t="shared" si="42" ref="CA7:CA34">C7-BZ7</f>
        <v>205889.5</v>
      </c>
      <c r="CB7" s="39" t="e">
        <f aca="true" t="shared" si="43" ref="CB7:CB34">C7/BZ7%</f>
        <v>#DIV/0!</v>
      </c>
    </row>
    <row r="8" spans="1:80" ht="18.75">
      <c r="A8" s="46" t="s">
        <v>29</v>
      </c>
      <c r="B8" s="47">
        <f aca="true" t="shared" si="44" ref="B8:C10">J8+Z8+AT8+BJ8</f>
        <v>5596.1</v>
      </c>
      <c r="C8" s="47">
        <f t="shared" si="44"/>
        <v>2628.1000000000004</v>
      </c>
      <c r="D8" s="48">
        <f t="shared" si="0"/>
        <v>-2968</v>
      </c>
      <c r="E8" s="49">
        <f t="shared" si="1"/>
        <v>46.96306356212362</v>
      </c>
      <c r="F8" s="50">
        <f>J8+Z8</f>
        <v>1065</v>
      </c>
      <c r="G8" s="51">
        <f>K8+AA8</f>
        <v>919.5</v>
      </c>
      <c r="H8" s="51">
        <f t="shared" si="3"/>
        <v>-145.5</v>
      </c>
      <c r="I8" s="52">
        <f t="shared" si="4"/>
        <v>86.33802816901408</v>
      </c>
      <c r="J8" s="53">
        <f t="shared" si="21"/>
        <v>330</v>
      </c>
      <c r="K8" s="54">
        <f>O8+S8+W8</f>
        <v>331.2</v>
      </c>
      <c r="L8" s="54">
        <f t="shared" si="5"/>
        <v>1.1999999999999886</v>
      </c>
      <c r="M8" s="55">
        <f t="shared" si="6"/>
        <v>100.36363636363636</v>
      </c>
      <c r="N8" s="56">
        <v>95</v>
      </c>
      <c r="O8" s="47">
        <v>97.7</v>
      </c>
      <c r="P8" s="57">
        <f t="shared" si="7"/>
        <v>2.700000000000003</v>
      </c>
      <c r="Q8" s="58">
        <f t="shared" si="8"/>
        <v>102.8421052631579</v>
      </c>
      <c r="R8" s="47"/>
      <c r="S8" s="47">
        <v>-16</v>
      </c>
      <c r="T8" s="57">
        <f t="shared" si="9"/>
        <v>-16</v>
      </c>
      <c r="U8" s="57"/>
      <c r="V8" s="47">
        <v>235</v>
      </c>
      <c r="W8" s="47">
        <v>249.5</v>
      </c>
      <c r="X8" s="57">
        <f t="shared" si="22"/>
        <v>14.5</v>
      </c>
      <c r="Y8" s="58">
        <f t="shared" si="11"/>
        <v>106.17021276595744</v>
      </c>
      <c r="Z8" s="54">
        <f>AD8+AH8+AL8</f>
        <v>735</v>
      </c>
      <c r="AA8" s="54">
        <f t="shared" si="23"/>
        <v>588.3000000000001</v>
      </c>
      <c r="AB8" s="54">
        <f t="shared" si="24"/>
        <v>-146.69999999999993</v>
      </c>
      <c r="AC8" s="54">
        <f t="shared" si="25"/>
        <v>80.04081632653063</v>
      </c>
      <c r="AD8" s="47">
        <v>445</v>
      </c>
      <c r="AE8" s="47">
        <v>451.1</v>
      </c>
      <c r="AF8" s="57">
        <f t="shared" si="26"/>
        <v>6.100000000000023</v>
      </c>
      <c r="AG8" s="57">
        <f>AE8/AD8%</f>
        <v>101.37078651685394</v>
      </c>
      <c r="AH8" s="47">
        <v>215</v>
      </c>
      <c r="AI8" s="47">
        <v>88.2</v>
      </c>
      <c r="AJ8" s="57">
        <f t="shared" si="27"/>
        <v>-126.8</v>
      </c>
      <c r="AK8" s="57">
        <f t="shared" si="12"/>
        <v>41.02325581395349</v>
      </c>
      <c r="AL8" s="47">
        <v>75</v>
      </c>
      <c r="AM8" s="47">
        <v>49</v>
      </c>
      <c r="AN8" s="57">
        <f t="shared" si="28"/>
        <v>-26</v>
      </c>
      <c r="AO8" s="57">
        <f t="shared" si="13"/>
        <v>65.33333333333333</v>
      </c>
      <c r="AP8" s="50">
        <f>J8+Z8+AT8</f>
        <v>1455</v>
      </c>
      <c r="AQ8" s="51">
        <f t="shared" si="29"/>
        <v>1905.9</v>
      </c>
      <c r="AR8" s="51">
        <f t="shared" si="14"/>
        <v>450.9000000000001</v>
      </c>
      <c r="AS8" s="59">
        <f t="shared" si="15"/>
        <v>130.98969072164948</v>
      </c>
      <c r="AT8" s="53">
        <f t="shared" si="30"/>
        <v>390</v>
      </c>
      <c r="AU8" s="54">
        <f t="shared" si="31"/>
        <v>986.4</v>
      </c>
      <c r="AV8" s="54">
        <f>AU8-AT8</f>
        <v>596.4</v>
      </c>
      <c r="AW8" s="55">
        <f t="shared" si="16"/>
        <v>252.92307692307693</v>
      </c>
      <c r="AX8" s="60">
        <v>195</v>
      </c>
      <c r="AY8" s="47">
        <v>451.9</v>
      </c>
      <c r="AZ8" s="57">
        <f aca="true" t="shared" si="45" ref="AZ8:AZ34">AY8-AX8</f>
        <v>256.9</v>
      </c>
      <c r="BA8" s="61">
        <f>AY8/AX8%</f>
        <v>231.74358974358972</v>
      </c>
      <c r="BB8" s="60">
        <v>70</v>
      </c>
      <c r="BC8" s="47">
        <v>193.9</v>
      </c>
      <c r="BD8" s="57">
        <f t="shared" si="32"/>
        <v>123.9</v>
      </c>
      <c r="BE8" s="61">
        <f t="shared" si="17"/>
        <v>277</v>
      </c>
      <c r="BF8" s="56">
        <v>125</v>
      </c>
      <c r="BG8" s="47">
        <v>340.6</v>
      </c>
      <c r="BH8" s="57">
        <f t="shared" si="33"/>
        <v>215.60000000000002</v>
      </c>
      <c r="BI8" s="61">
        <f t="shared" si="18"/>
        <v>272.48</v>
      </c>
      <c r="BJ8" s="63">
        <f t="shared" si="34"/>
        <v>4141.1</v>
      </c>
      <c r="BK8" s="63">
        <f t="shared" si="35"/>
        <v>722.2</v>
      </c>
      <c r="BL8" s="54">
        <f t="shared" si="36"/>
        <v>-3418.9000000000005</v>
      </c>
      <c r="BM8" s="55">
        <f t="shared" si="37"/>
        <v>17.439810678322186</v>
      </c>
      <c r="BN8" s="60">
        <v>135</v>
      </c>
      <c r="BO8" s="47">
        <v>546.5</v>
      </c>
      <c r="BP8" s="24">
        <f t="shared" si="38"/>
        <v>411.5</v>
      </c>
      <c r="BQ8" s="62">
        <f t="shared" si="39"/>
        <v>404.8148148148148</v>
      </c>
      <c r="BR8" s="47">
        <v>15</v>
      </c>
      <c r="BS8" s="47">
        <v>175.7</v>
      </c>
      <c r="BT8" s="57">
        <f t="shared" si="19"/>
        <v>160.7</v>
      </c>
      <c r="BU8" s="57" t="s">
        <v>51</v>
      </c>
      <c r="BV8" s="56">
        <v>3991.1</v>
      </c>
      <c r="BW8" s="47"/>
      <c r="BX8" s="57">
        <f t="shared" si="41"/>
        <v>-3991.1</v>
      </c>
      <c r="BY8" s="57">
        <f t="shared" si="20"/>
        <v>0</v>
      </c>
      <c r="BZ8" s="64"/>
      <c r="CA8" s="65">
        <f>C8-BZ8</f>
        <v>2628.1000000000004</v>
      </c>
      <c r="CB8" s="65" t="e">
        <f t="shared" si="43"/>
        <v>#DIV/0!</v>
      </c>
    </row>
    <row r="9" spans="1:80" ht="18.75">
      <c r="A9" s="67" t="s">
        <v>30</v>
      </c>
      <c r="B9" s="47">
        <f t="shared" si="44"/>
        <v>276510.9</v>
      </c>
      <c r="C9" s="47">
        <f t="shared" si="44"/>
        <v>203261.4</v>
      </c>
      <c r="D9" s="48">
        <f t="shared" si="0"/>
        <v>-73249.50000000003</v>
      </c>
      <c r="E9" s="49">
        <f t="shared" si="1"/>
        <v>73.50936256039091</v>
      </c>
      <c r="F9" s="50">
        <f t="shared" si="2"/>
        <v>104047.9</v>
      </c>
      <c r="G9" s="51">
        <f t="shared" si="2"/>
        <v>103385.4</v>
      </c>
      <c r="H9" s="51">
        <f t="shared" si="3"/>
        <v>-662.5</v>
      </c>
      <c r="I9" s="52">
        <f t="shared" si="4"/>
        <v>99.36327403051862</v>
      </c>
      <c r="J9" s="53">
        <f t="shared" si="21"/>
        <v>44944.2</v>
      </c>
      <c r="K9" s="54">
        <f>O9+S9+W9</f>
        <v>44943.4</v>
      </c>
      <c r="L9" s="54">
        <f t="shared" si="5"/>
        <v>-0.7999999999956344</v>
      </c>
      <c r="M9" s="55">
        <f t="shared" si="6"/>
        <v>99.99822001504089</v>
      </c>
      <c r="N9" s="56">
        <v>9066.5</v>
      </c>
      <c r="O9" s="47">
        <v>9070.3</v>
      </c>
      <c r="P9" s="57">
        <f t="shared" si="7"/>
        <v>3.7999999999992724</v>
      </c>
      <c r="Q9" s="58">
        <f t="shared" si="8"/>
        <v>100.04191253515688</v>
      </c>
      <c r="R9" s="47">
        <v>18812.3</v>
      </c>
      <c r="S9" s="47">
        <v>18825.2</v>
      </c>
      <c r="T9" s="57">
        <f t="shared" si="9"/>
        <v>12.900000000001455</v>
      </c>
      <c r="U9" s="57">
        <f t="shared" si="10"/>
        <v>100.06857215757776</v>
      </c>
      <c r="V9" s="47">
        <v>17065.4</v>
      </c>
      <c r="W9" s="47">
        <v>17047.9</v>
      </c>
      <c r="X9" s="57">
        <f t="shared" si="22"/>
        <v>-17.5</v>
      </c>
      <c r="Y9" s="58">
        <f t="shared" si="11"/>
        <v>99.89745332661408</v>
      </c>
      <c r="Z9" s="54">
        <f aca="true" t="shared" si="46" ref="Z9:Z34">AD9+AH9+AL9</f>
        <v>59103.7</v>
      </c>
      <c r="AA9" s="54">
        <f t="shared" si="23"/>
        <v>58442</v>
      </c>
      <c r="AB9" s="54">
        <f t="shared" si="24"/>
        <v>-661.6999999999971</v>
      </c>
      <c r="AC9" s="54">
        <f t="shared" si="25"/>
        <v>98.88044234117324</v>
      </c>
      <c r="AD9" s="47">
        <v>18590.2</v>
      </c>
      <c r="AE9" s="47">
        <v>18593</v>
      </c>
      <c r="AF9" s="57">
        <f t="shared" si="26"/>
        <v>2.7999999999992724</v>
      </c>
      <c r="AG9" s="57">
        <f>AE9/AD9%</f>
        <v>100.01506169917482</v>
      </c>
      <c r="AH9" s="47">
        <v>17998.5</v>
      </c>
      <c r="AI9" s="47">
        <v>17999</v>
      </c>
      <c r="AJ9" s="57">
        <f t="shared" si="27"/>
        <v>0.5</v>
      </c>
      <c r="AK9" s="57">
        <f t="shared" si="12"/>
        <v>100.00277800927854</v>
      </c>
      <c r="AL9" s="47">
        <v>22515</v>
      </c>
      <c r="AM9" s="47">
        <v>21850</v>
      </c>
      <c r="AN9" s="57">
        <f t="shared" si="28"/>
        <v>-665</v>
      </c>
      <c r="AO9" s="57">
        <f t="shared" si="13"/>
        <v>97.0464135021097</v>
      </c>
      <c r="AP9" s="50">
        <f t="shared" si="29"/>
        <v>173755.9</v>
      </c>
      <c r="AQ9" s="51">
        <f t="shared" si="29"/>
        <v>163922.8</v>
      </c>
      <c r="AR9" s="51">
        <f t="shared" si="14"/>
        <v>-9833.100000000006</v>
      </c>
      <c r="AS9" s="59">
        <f t="shared" si="15"/>
        <v>94.34085403718665</v>
      </c>
      <c r="AT9" s="53">
        <f t="shared" si="30"/>
        <v>69708</v>
      </c>
      <c r="AU9" s="54">
        <f t="shared" si="31"/>
        <v>60537.4</v>
      </c>
      <c r="AV9" s="54">
        <f aca="true" t="shared" si="47" ref="AV9:AV34">AU9-AT9</f>
        <v>-9170.599999999999</v>
      </c>
      <c r="AW9" s="55">
        <f t="shared" si="16"/>
        <v>86.84426464681242</v>
      </c>
      <c r="AX9" s="60">
        <v>25690</v>
      </c>
      <c r="AY9" s="47">
        <v>22098.2</v>
      </c>
      <c r="AZ9" s="57">
        <f t="shared" si="45"/>
        <v>-3591.7999999999993</v>
      </c>
      <c r="BA9" s="61">
        <f aca="true" t="shared" si="48" ref="BA9:BA34">AY9/AX9%</f>
        <v>86.01868431296225</v>
      </c>
      <c r="BB9" s="60">
        <v>22030</v>
      </c>
      <c r="BC9" s="47">
        <v>19786.6</v>
      </c>
      <c r="BD9" s="57">
        <f t="shared" si="32"/>
        <v>-2243.4000000000015</v>
      </c>
      <c r="BE9" s="61">
        <f t="shared" si="17"/>
        <v>89.8166137085792</v>
      </c>
      <c r="BF9" s="56">
        <v>21988</v>
      </c>
      <c r="BG9" s="47">
        <v>18652.6</v>
      </c>
      <c r="BH9" s="57">
        <f t="shared" si="33"/>
        <v>-3335.4000000000015</v>
      </c>
      <c r="BI9" s="61">
        <f t="shared" si="18"/>
        <v>84.83081680916864</v>
      </c>
      <c r="BJ9" s="68">
        <f t="shared" si="34"/>
        <v>102755</v>
      </c>
      <c r="BK9" s="54">
        <f t="shared" si="35"/>
        <v>39338.6</v>
      </c>
      <c r="BL9" s="54">
        <f t="shared" si="36"/>
        <v>-63416.4</v>
      </c>
      <c r="BM9" s="55">
        <f t="shared" si="37"/>
        <v>38.28387912996934</v>
      </c>
      <c r="BN9" s="60">
        <v>22988</v>
      </c>
      <c r="BO9" s="47">
        <v>20401</v>
      </c>
      <c r="BP9" s="24">
        <f t="shared" si="38"/>
        <v>-2587</v>
      </c>
      <c r="BQ9" s="62">
        <f t="shared" si="39"/>
        <v>88.74630241865322</v>
      </c>
      <c r="BR9" s="47">
        <v>23566</v>
      </c>
      <c r="BS9" s="47">
        <v>18937.6</v>
      </c>
      <c r="BT9" s="57">
        <f t="shared" si="19"/>
        <v>-4628.4000000000015</v>
      </c>
      <c r="BU9" s="57">
        <f t="shared" si="40"/>
        <v>80.3598404481032</v>
      </c>
      <c r="BV9" s="56">
        <v>56201</v>
      </c>
      <c r="BW9" s="47"/>
      <c r="BX9" s="57">
        <f t="shared" si="41"/>
        <v>-56201</v>
      </c>
      <c r="BY9" s="57">
        <f t="shared" si="20"/>
        <v>0</v>
      </c>
      <c r="BZ9" s="64"/>
      <c r="CA9" s="65">
        <f t="shared" si="42"/>
        <v>203261.4</v>
      </c>
      <c r="CB9" s="65" t="e">
        <f t="shared" si="43"/>
        <v>#DIV/0!</v>
      </c>
    </row>
    <row r="10" spans="1:80" s="40" customFormat="1" ht="18.75">
      <c r="A10" s="23" t="s">
        <v>31</v>
      </c>
      <c r="B10" s="41">
        <f t="shared" si="44"/>
        <v>8237</v>
      </c>
      <c r="C10" s="41">
        <f t="shared" si="44"/>
        <v>7923.099999999999</v>
      </c>
      <c r="D10" s="25">
        <f>C10-B10</f>
        <v>-313.90000000000055</v>
      </c>
      <c r="E10" s="26">
        <f>C10/B10%</f>
        <v>96.18914653393225</v>
      </c>
      <c r="F10" s="27">
        <f>J10+Z10</f>
        <v>4940</v>
      </c>
      <c r="G10" s="28">
        <f>K10+AA10</f>
        <v>3724.7999999999997</v>
      </c>
      <c r="H10" s="28">
        <f>G10-F10</f>
        <v>-1215.2000000000003</v>
      </c>
      <c r="I10" s="29">
        <f>G10/F10%</f>
        <v>75.40080971659918</v>
      </c>
      <c r="J10" s="42">
        <f>N10+R10+V10</f>
        <v>2279</v>
      </c>
      <c r="K10" s="30">
        <f>O10+S10+W10</f>
        <v>2279.8999999999996</v>
      </c>
      <c r="L10" s="30">
        <f>K10-J10</f>
        <v>0.8999999999996362</v>
      </c>
      <c r="M10" s="31">
        <f>K10/J10%</f>
        <v>100.03949100482667</v>
      </c>
      <c r="N10" s="43">
        <v>813.5</v>
      </c>
      <c r="O10" s="41">
        <v>814.8</v>
      </c>
      <c r="P10" s="24">
        <f>O10-N10</f>
        <v>1.2999999999999545</v>
      </c>
      <c r="Q10" s="33">
        <f>O10/N10%</f>
        <v>100.159803318992</v>
      </c>
      <c r="R10" s="41">
        <v>670.5</v>
      </c>
      <c r="S10" s="41">
        <v>670.4</v>
      </c>
      <c r="T10" s="24">
        <f>S10-R10</f>
        <v>-0.10000000000002274</v>
      </c>
      <c r="U10" s="24">
        <f>S10/R10%</f>
        <v>99.98508575689783</v>
      </c>
      <c r="V10" s="41">
        <v>795</v>
      </c>
      <c r="W10" s="41">
        <v>794.7</v>
      </c>
      <c r="X10" s="24">
        <f>W10-V10</f>
        <v>-0.2999999999999545</v>
      </c>
      <c r="Y10" s="33">
        <f>W10/V10%</f>
        <v>99.9622641509434</v>
      </c>
      <c r="Z10" s="30">
        <f>AD10+AH10+AL10</f>
        <v>2661</v>
      </c>
      <c r="AA10" s="30">
        <f>SUM(AE10+AI10+AM10)</f>
        <v>1444.9</v>
      </c>
      <c r="AB10" s="30">
        <f>AA10-Z10</f>
        <v>-1216.1</v>
      </c>
      <c r="AC10" s="30">
        <f>AA10/Z10%</f>
        <v>54.29913566328448</v>
      </c>
      <c r="AD10" s="41">
        <v>887</v>
      </c>
      <c r="AE10" s="41">
        <v>709.5</v>
      </c>
      <c r="AF10" s="24">
        <f>AE10-AD10</f>
        <v>-177.5</v>
      </c>
      <c r="AG10" s="24">
        <f>AE10/AD10%</f>
        <v>79.98872604284104</v>
      </c>
      <c r="AH10" s="41">
        <v>887</v>
      </c>
      <c r="AI10" s="41">
        <v>719.7</v>
      </c>
      <c r="AJ10" s="24">
        <f>AI10-AH10</f>
        <v>-167.29999999999995</v>
      </c>
      <c r="AK10" s="24">
        <f>AI10/AH10%</f>
        <v>81.13866967305526</v>
      </c>
      <c r="AL10" s="41">
        <v>887</v>
      </c>
      <c r="AM10" s="41">
        <v>15.7</v>
      </c>
      <c r="AN10" s="24">
        <f>AM10-AL10</f>
        <v>-871.3</v>
      </c>
      <c r="AO10" s="24">
        <f>AM10/AL10%</f>
        <v>1.770011273957159</v>
      </c>
      <c r="AP10" s="27">
        <f>J10+Z10+AT10</f>
        <v>6709.6</v>
      </c>
      <c r="AQ10" s="28">
        <f>K10+AA10+AU10</f>
        <v>6583.799999999999</v>
      </c>
      <c r="AR10" s="28">
        <f>AQ10-AP10</f>
        <v>-125.80000000000109</v>
      </c>
      <c r="AS10" s="34">
        <f>AQ10/AP10%</f>
        <v>98.1250745200906</v>
      </c>
      <c r="AT10" s="42">
        <f t="shared" si="30"/>
        <v>1769.6000000000001</v>
      </c>
      <c r="AU10" s="30">
        <f>SUM(AY10+BC10+BG10)</f>
        <v>2858.9999999999995</v>
      </c>
      <c r="AV10" s="30">
        <f>AU10-AT10</f>
        <v>1089.3999999999994</v>
      </c>
      <c r="AW10" s="31">
        <f>AU10/AT10%</f>
        <v>161.56193490054247</v>
      </c>
      <c r="AX10" s="44">
        <v>887</v>
      </c>
      <c r="AY10" s="43">
        <v>1298.1</v>
      </c>
      <c r="AZ10" s="24">
        <f>AY10-AX10</f>
        <v>411.0999999999999</v>
      </c>
      <c r="BA10" s="36">
        <f>AY10/AX10%</f>
        <v>146.34723788049607</v>
      </c>
      <c r="BB10" s="44">
        <v>644.7</v>
      </c>
      <c r="BC10" s="43">
        <v>875.8</v>
      </c>
      <c r="BD10" s="24">
        <f>BC10-BB10</f>
        <v>231.0999999999999</v>
      </c>
      <c r="BE10" s="36">
        <f>BC10/BB10%</f>
        <v>135.84612998293778</v>
      </c>
      <c r="BF10" s="43">
        <v>237.9</v>
      </c>
      <c r="BG10" s="41">
        <v>685.1</v>
      </c>
      <c r="BH10" s="24">
        <f>BG10-BF10</f>
        <v>447.20000000000005</v>
      </c>
      <c r="BI10" s="36">
        <f>BG10/BF10%</f>
        <v>287.97814207650276</v>
      </c>
      <c r="BJ10" s="69">
        <f>BN10+BR10+BV10</f>
        <v>1527.4</v>
      </c>
      <c r="BK10" s="30">
        <f>SUM(BO10+BS10+BW10)</f>
        <v>1339.3000000000002</v>
      </c>
      <c r="BL10" s="30">
        <f>BK10-BJ10</f>
        <v>-188.0999999999999</v>
      </c>
      <c r="BM10" s="31">
        <f>BK10/BJ10%</f>
        <v>87.68495482519315</v>
      </c>
      <c r="BN10" s="43">
        <v>602.1</v>
      </c>
      <c r="BO10" s="41">
        <v>690.7</v>
      </c>
      <c r="BP10" s="24">
        <f>BO10-BN10</f>
        <v>88.60000000000002</v>
      </c>
      <c r="BQ10" s="37">
        <f>BO10/BN10%</f>
        <v>114.71516359408737</v>
      </c>
      <c r="BR10" s="41">
        <v>602.1</v>
      </c>
      <c r="BS10" s="41">
        <v>648.6</v>
      </c>
      <c r="BT10" s="24">
        <f>BS10-BR10</f>
        <v>46.5</v>
      </c>
      <c r="BU10" s="24">
        <f>BS10/BR10%</f>
        <v>107.72296960637769</v>
      </c>
      <c r="BV10" s="43">
        <v>323.2</v>
      </c>
      <c r="BW10" s="41"/>
      <c r="BX10" s="24">
        <f>BW10-BV10</f>
        <v>-323.2</v>
      </c>
      <c r="BY10" s="24">
        <f>BW10/BV10%</f>
        <v>0</v>
      </c>
      <c r="BZ10" s="45"/>
      <c r="CA10" s="39"/>
      <c r="CB10" s="39"/>
    </row>
    <row r="11" spans="1:80" s="40" customFormat="1" ht="20.25">
      <c r="A11" s="23" t="s">
        <v>32</v>
      </c>
      <c r="B11" s="41">
        <f>B13+B14+B12+B15</f>
        <v>37383.1</v>
      </c>
      <c r="C11" s="41">
        <f>C13+C14+C12+C15</f>
        <v>35846.4</v>
      </c>
      <c r="D11" s="25">
        <f t="shared" si="0"/>
        <v>-1536.699999999997</v>
      </c>
      <c r="E11" s="26">
        <f t="shared" si="1"/>
        <v>95.88931897033687</v>
      </c>
      <c r="F11" s="27">
        <f t="shared" si="2"/>
        <v>17379</v>
      </c>
      <c r="G11" s="28">
        <f t="shared" si="2"/>
        <v>18490.2</v>
      </c>
      <c r="H11" s="28">
        <f t="shared" si="3"/>
        <v>1111.2000000000007</v>
      </c>
      <c r="I11" s="29">
        <f t="shared" si="4"/>
        <v>106.39392370101848</v>
      </c>
      <c r="J11" s="70">
        <f>SUM(J12:J15)</f>
        <v>7889</v>
      </c>
      <c r="K11" s="30">
        <f>SUM(K12:K15)</f>
        <v>7892.6</v>
      </c>
      <c r="L11" s="30">
        <f t="shared" si="5"/>
        <v>3.600000000000364</v>
      </c>
      <c r="M11" s="31">
        <f t="shared" si="6"/>
        <v>100.04563316009634</v>
      </c>
      <c r="N11" s="41">
        <f>N13+N14+N12+N15</f>
        <v>5785</v>
      </c>
      <c r="O11" s="41">
        <f>O13+O14+O12+O15</f>
        <v>5788.5</v>
      </c>
      <c r="P11" s="24">
        <f t="shared" si="7"/>
        <v>3.5</v>
      </c>
      <c r="Q11" s="24">
        <f t="shared" si="8"/>
        <v>100.06050129645635</v>
      </c>
      <c r="R11" s="41">
        <f>SUM(R12:R15)</f>
        <v>794</v>
      </c>
      <c r="S11" s="41">
        <f>SUM(S12:S15)</f>
        <v>798.2</v>
      </c>
      <c r="T11" s="24">
        <f t="shared" si="9"/>
        <v>4.2000000000000455</v>
      </c>
      <c r="U11" s="24">
        <f t="shared" si="10"/>
        <v>100.52896725440806</v>
      </c>
      <c r="V11" s="41">
        <f>SUM(V12:V15)</f>
        <v>1310</v>
      </c>
      <c r="W11" s="41">
        <f>SUM(W12:W15)</f>
        <v>1305.9</v>
      </c>
      <c r="X11" s="24">
        <f t="shared" si="22"/>
        <v>-4.099999999999909</v>
      </c>
      <c r="Y11" s="33">
        <f t="shared" si="11"/>
        <v>99.68702290076337</v>
      </c>
      <c r="Z11" s="30">
        <f t="shared" si="46"/>
        <v>9490</v>
      </c>
      <c r="AA11" s="30">
        <f t="shared" si="23"/>
        <v>10597.6</v>
      </c>
      <c r="AB11" s="30">
        <f t="shared" si="24"/>
        <v>1107.6000000000004</v>
      </c>
      <c r="AC11" s="30">
        <f t="shared" si="25"/>
        <v>111.67123287671232</v>
      </c>
      <c r="AD11" s="41">
        <f>SUM(AD12:AD15)</f>
        <v>7015</v>
      </c>
      <c r="AE11" s="41">
        <f aca="true" t="shared" si="49" ref="AE11:AL11">SUM(AE12:AE15)</f>
        <v>7854.5</v>
      </c>
      <c r="AF11" s="41">
        <f t="shared" si="49"/>
        <v>839.5000000000001</v>
      </c>
      <c r="AG11" s="24">
        <f aca="true" t="shared" si="50" ref="AG11:AG34">AE11/AD11%</f>
        <v>111.96721311475409</v>
      </c>
      <c r="AH11" s="41">
        <f t="shared" si="49"/>
        <v>1505</v>
      </c>
      <c r="AI11" s="41">
        <f t="shared" si="49"/>
        <v>1638.2</v>
      </c>
      <c r="AJ11" s="41">
        <f t="shared" si="49"/>
        <v>133.20000000000005</v>
      </c>
      <c r="AK11" s="24">
        <f>AI11/AH11%</f>
        <v>108.85049833887042</v>
      </c>
      <c r="AL11" s="41">
        <f t="shared" si="49"/>
        <v>970</v>
      </c>
      <c r="AM11" s="41">
        <f>AM13+AM14+AM12</f>
        <v>1104.9</v>
      </c>
      <c r="AN11" s="24">
        <f t="shared" si="28"/>
        <v>134.9000000000001</v>
      </c>
      <c r="AO11" s="24">
        <f t="shared" si="13"/>
        <v>113.90721649484537</v>
      </c>
      <c r="AP11" s="71">
        <f>AP13+AP14+AP12</f>
        <v>24844</v>
      </c>
      <c r="AQ11" s="28">
        <f t="shared" si="29"/>
        <v>27493.5</v>
      </c>
      <c r="AR11" s="28">
        <f t="shared" si="14"/>
        <v>2649.5</v>
      </c>
      <c r="AS11" s="34">
        <f t="shared" si="15"/>
        <v>110.66454677185638</v>
      </c>
      <c r="AT11" s="42">
        <f t="shared" si="30"/>
        <v>7815</v>
      </c>
      <c r="AU11" s="30">
        <f t="shared" si="31"/>
        <v>9003.3</v>
      </c>
      <c r="AV11" s="30">
        <f t="shared" si="47"/>
        <v>1188.2999999999993</v>
      </c>
      <c r="AW11" s="35">
        <f t="shared" si="16"/>
        <v>115.2053742802303</v>
      </c>
      <c r="AX11" s="44">
        <f>SUM(AX12:AX15)</f>
        <v>6315</v>
      </c>
      <c r="AY11" s="43">
        <f aca="true" t="shared" si="51" ref="AY11:BD11">SUM(AY12:AY15)</f>
        <v>7550.5</v>
      </c>
      <c r="AZ11" s="43">
        <f t="shared" si="51"/>
        <v>1235.5000000000005</v>
      </c>
      <c r="BA11" s="36">
        <f t="shared" si="48"/>
        <v>119.56452889944576</v>
      </c>
      <c r="BB11" s="44">
        <f t="shared" si="51"/>
        <v>855</v>
      </c>
      <c r="BC11" s="43">
        <f t="shared" si="51"/>
        <v>710.8000000000001</v>
      </c>
      <c r="BD11" s="43">
        <f t="shared" si="51"/>
        <v>-144.2</v>
      </c>
      <c r="BE11" s="36">
        <f t="shared" si="17"/>
        <v>83.13450292397661</v>
      </c>
      <c r="BF11" s="43">
        <f>SUM(BF12:BF15)</f>
        <v>645</v>
      </c>
      <c r="BG11" s="41">
        <f>BG13+BG14+BG12</f>
        <v>742</v>
      </c>
      <c r="BH11" s="24">
        <f t="shared" si="33"/>
        <v>97</v>
      </c>
      <c r="BI11" s="36">
        <f t="shared" si="18"/>
        <v>115.03875968992247</v>
      </c>
      <c r="BJ11" s="69">
        <f t="shared" si="34"/>
        <v>12189.1</v>
      </c>
      <c r="BK11" s="30">
        <f t="shared" si="35"/>
        <v>8352.900000000001</v>
      </c>
      <c r="BL11" s="30">
        <f t="shared" si="36"/>
        <v>-3836.199999999999</v>
      </c>
      <c r="BM11" s="31">
        <f t="shared" si="37"/>
        <v>68.52761893823171</v>
      </c>
      <c r="BN11" s="43">
        <f>SUM(BN12:BN15)</f>
        <v>6989.1</v>
      </c>
      <c r="BO11" s="41">
        <f>BO13+BO14+BO12+BO15</f>
        <v>6874.6</v>
      </c>
      <c r="BP11" s="24">
        <f t="shared" si="38"/>
        <v>-114.5</v>
      </c>
      <c r="BQ11" s="62">
        <f t="shared" si="39"/>
        <v>98.36173470117754</v>
      </c>
      <c r="BR11" s="41">
        <f>SUM(BR12:BR15)</f>
        <v>760</v>
      </c>
      <c r="BS11" s="41">
        <f>BS13+BS14+BS12+BS15</f>
        <v>1478.3000000000002</v>
      </c>
      <c r="BT11" s="24">
        <f t="shared" si="19"/>
        <v>718.3000000000002</v>
      </c>
      <c r="BU11" s="24" t="s">
        <v>51</v>
      </c>
      <c r="BV11" s="43">
        <f>SUM(BV12:BV15)</f>
        <v>4440</v>
      </c>
      <c r="BW11" s="72">
        <f>BW13+BW14+BW12</f>
        <v>0</v>
      </c>
      <c r="BX11" s="24">
        <f t="shared" si="41"/>
        <v>-4440</v>
      </c>
      <c r="BY11" s="24">
        <f t="shared" si="20"/>
        <v>0</v>
      </c>
      <c r="BZ11" s="45">
        <f>BZ13+BZ14+BZ12</f>
        <v>0</v>
      </c>
      <c r="CA11" s="39">
        <f t="shared" si="42"/>
        <v>35846.4</v>
      </c>
      <c r="CB11" s="39" t="e">
        <f t="shared" si="43"/>
        <v>#DIV/0!</v>
      </c>
    </row>
    <row r="12" spans="1:80" s="2" customFormat="1" ht="39.75" customHeight="1">
      <c r="A12" s="73" t="s">
        <v>33</v>
      </c>
      <c r="B12" s="47">
        <f aca="true" t="shared" si="52" ref="B12:C16">J12+Z12+AT12+BJ12</f>
        <v>8642</v>
      </c>
      <c r="C12" s="47">
        <f t="shared" si="52"/>
        <v>7795.3</v>
      </c>
      <c r="D12" s="57">
        <f t="shared" si="0"/>
        <v>-846.6999999999998</v>
      </c>
      <c r="E12" s="49">
        <f t="shared" si="1"/>
        <v>90.20249942143022</v>
      </c>
      <c r="F12" s="50">
        <f t="shared" si="2"/>
        <v>4520</v>
      </c>
      <c r="G12" s="51">
        <f t="shared" si="2"/>
        <v>4738.3</v>
      </c>
      <c r="H12" s="51">
        <f t="shared" si="3"/>
        <v>218.30000000000018</v>
      </c>
      <c r="I12" s="52">
        <f t="shared" si="4"/>
        <v>104.82964601769912</v>
      </c>
      <c r="J12" s="53">
        <f t="shared" si="21"/>
        <v>1510</v>
      </c>
      <c r="K12" s="54">
        <f aca="true" t="shared" si="53" ref="K12:K34">SUM(O12+S12+W12)</f>
        <v>1510.7</v>
      </c>
      <c r="L12" s="54">
        <f t="shared" si="5"/>
        <v>0.7000000000000455</v>
      </c>
      <c r="M12" s="55">
        <f t="shared" si="6"/>
        <v>100.04635761589404</v>
      </c>
      <c r="N12" s="56">
        <v>560</v>
      </c>
      <c r="O12" s="47">
        <v>561.4</v>
      </c>
      <c r="P12" s="57">
        <f t="shared" si="7"/>
        <v>1.3999999999999773</v>
      </c>
      <c r="Q12" s="58">
        <f t="shared" si="8"/>
        <v>100.25</v>
      </c>
      <c r="R12" s="47">
        <v>295</v>
      </c>
      <c r="S12" s="47">
        <v>297.3</v>
      </c>
      <c r="T12" s="57">
        <f t="shared" si="9"/>
        <v>2.3000000000000114</v>
      </c>
      <c r="U12" s="57">
        <f t="shared" si="10"/>
        <v>100.77966101694915</v>
      </c>
      <c r="V12" s="47">
        <v>655</v>
      </c>
      <c r="W12" s="47">
        <v>652</v>
      </c>
      <c r="X12" s="57">
        <f t="shared" si="22"/>
        <v>-3</v>
      </c>
      <c r="Y12" s="58">
        <f t="shared" si="11"/>
        <v>99.54198473282443</v>
      </c>
      <c r="Z12" s="54">
        <f t="shared" si="46"/>
        <v>3010</v>
      </c>
      <c r="AA12" s="54">
        <f t="shared" si="23"/>
        <v>3227.6</v>
      </c>
      <c r="AB12" s="54">
        <f t="shared" si="24"/>
        <v>217.5999999999999</v>
      </c>
      <c r="AC12" s="54">
        <f t="shared" si="25"/>
        <v>107.22923588039866</v>
      </c>
      <c r="AD12" s="47">
        <v>1710</v>
      </c>
      <c r="AE12" s="47">
        <v>1858.6</v>
      </c>
      <c r="AF12" s="57">
        <f t="shared" si="26"/>
        <v>148.5999999999999</v>
      </c>
      <c r="AG12" s="24">
        <f t="shared" si="50"/>
        <v>108.69005847953215</v>
      </c>
      <c r="AH12" s="47">
        <v>900</v>
      </c>
      <c r="AI12" s="47">
        <v>923.1</v>
      </c>
      <c r="AJ12" s="57">
        <f t="shared" si="27"/>
        <v>23.100000000000023</v>
      </c>
      <c r="AK12" s="57">
        <f t="shared" si="12"/>
        <v>102.56666666666666</v>
      </c>
      <c r="AL12" s="47">
        <v>400</v>
      </c>
      <c r="AM12" s="47">
        <v>445.9</v>
      </c>
      <c r="AN12" s="57">
        <f t="shared" si="28"/>
        <v>45.89999999999998</v>
      </c>
      <c r="AO12" s="57">
        <f t="shared" si="13"/>
        <v>111.475</v>
      </c>
      <c r="AP12" s="50">
        <f aca="true" t="shared" si="54" ref="AP12:AQ28">J12+Z12+AT12</f>
        <v>6270</v>
      </c>
      <c r="AQ12" s="51">
        <f t="shared" si="29"/>
        <v>6504.6</v>
      </c>
      <c r="AR12" s="51">
        <f t="shared" si="14"/>
        <v>234.60000000000036</v>
      </c>
      <c r="AS12" s="59">
        <f t="shared" si="15"/>
        <v>103.74162679425838</v>
      </c>
      <c r="AT12" s="53">
        <f t="shared" si="30"/>
        <v>1750</v>
      </c>
      <c r="AU12" s="54">
        <f t="shared" si="31"/>
        <v>1766.3</v>
      </c>
      <c r="AV12" s="54">
        <f t="shared" si="47"/>
        <v>16.299999999999955</v>
      </c>
      <c r="AW12" s="55">
        <f t="shared" si="16"/>
        <v>100.93142857142857</v>
      </c>
      <c r="AX12" s="60">
        <v>1270</v>
      </c>
      <c r="AY12" s="47">
        <v>1363.5</v>
      </c>
      <c r="AZ12" s="57">
        <f t="shared" si="45"/>
        <v>93.5</v>
      </c>
      <c r="BA12" s="61">
        <f t="shared" si="48"/>
        <v>107.36220472440945</v>
      </c>
      <c r="BB12" s="60">
        <v>345</v>
      </c>
      <c r="BC12" s="47">
        <v>269.5</v>
      </c>
      <c r="BD12" s="57">
        <f t="shared" si="32"/>
        <v>-75.5</v>
      </c>
      <c r="BE12" s="61">
        <f t="shared" si="17"/>
        <v>78.1159420289855</v>
      </c>
      <c r="BF12" s="56">
        <v>135</v>
      </c>
      <c r="BG12" s="47">
        <v>133.3</v>
      </c>
      <c r="BH12" s="57">
        <f t="shared" si="33"/>
        <v>-1.6999999999999886</v>
      </c>
      <c r="BI12" s="61">
        <f t="shared" si="18"/>
        <v>98.74074074074075</v>
      </c>
      <c r="BJ12" s="68">
        <f t="shared" si="34"/>
        <v>2372</v>
      </c>
      <c r="BK12" s="54">
        <f t="shared" si="35"/>
        <v>1290.6999999999998</v>
      </c>
      <c r="BL12" s="54">
        <f t="shared" si="36"/>
        <v>-1081.3000000000002</v>
      </c>
      <c r="BM12" s="55">
        <f t="shared" si="37"/>
        <v>54.41399662731871</v>
      </c>
      <c r="BN12" s="60">
        <v>1360</v>
      </c>
      <c r="BO12" s="47">
        <v>1109.6</v>
      </c>
      <c r="BP12" s="24">
        <f t="shared" si="38"/>
        <v>-250.4000000000001</v>
      </c>
      <c r="BQ12" s="62">
        <f t="shared" si="39"/>
        <v>81.58823529411764</v>
      </c>
      <c r="BR12" s="47">
        <v>165</v>
      </c>
      <c r="BS12" s="47">
        <v>181.1</v>
      </c>
      <c r="BT12" s="57">
        <f t="shared" si="19"/>
        <v>16.099999999999994</v>
      </c>
      <c r="BU12" s="57">
        <f t="shared" si="40"/>
        <v>109.75757575757576</v>
      </c>
      <c r="BV12" s="56">
        <v>847</v>
      </c>
      <c r="BW12" s="47"/>
      <c r="BX12" s="57">
        <f t="shared" si="41"/>
        <v>-847</v>
      </c>
      <c r="BY12" s="57">
        <f t="shared" si="20"/>
        <v>0</v>
      </c>
      <c r="BZ12" s="64"/>
      <c r="CA12" s="65">
        <f t="shared" si="42"/>
        <v>7795.3</v>
      </c>
      <c r="CB12" s="65" t="e">
        <f t="shared" si="43"/>
        <v>#DIV/0!</v>
      </c>
    </row>
    <row r="13" spans="1:80" ht="40.5" customHeight="1">
      <c r="A13" s="74" t="s">
        <v>34</v>
      </c>
      <c r="B13" s="47">
        <f t="shared" si="52"/>
        <v>27071.5</v>
      </c>
      <c r="C13" s="47">
        <f t="shared" si="52"/>
        <v>26605.1</v>
      </c>
      <c r="D13" s="48">
        <f t="shared" si="0"/>
        <v>-466.40000000000146</v>
      </c>
      <c r="E13" s="49">
        <f t="shared" si="1"/>
        <v>98.2771549415437</v>
      </c>
      <c r="F13" s="50">
        <f t="shared" si="2"/>
        <v>12004</v>
      </c>
      <c r="G13" s="51">
        <f t="shared" si="2"/>
        <v>13093.8</v>
      </c>
      <c r="H13" s="51">
        <f t="shared" si="3"/>
        <v>1089.7999999999993</v>
      </c>
      <c r="I13" s="52">
        <f t="shared" si="4"/>
        <v>109.07864045318226</v>
      </c>
      <c r="J13" s="53">
        <f t="shared" si="21"/>
        <v>5889</v>
      </c>
      <c r="K13" s="54">
        <f t="shared" si="53"/>
        <v>5891.2</v>
      </c>
      <c r="L13" s="54">
        <f t="shared" si="5"/>
        <v>2.199999999999818</v>
      </c>
      <c r="M13" s="55">
        <f t="shared" si="6"/>
        <v>100.03735778570216</v>
      </c>
      <c r="N13" s="56">
        <v>4875</v>
      </c>
      <c r="O13" s="47">
        <v>4876.5</v>
      </c>
      <c r="P13" s="57">
        <f t="shared" si="7"/>
        <v>1.5</v>
      </c>
      <c r="Q13" s="58">
        <f t="shared" si="8"/>
        <v>100.03076923076924</v>
      </c>
      <c r="R13" s="47">
        <v>454</v>
      </c>
      <c r="S13" s="47">
        <v>454.2</v>
      </c>
      <c r="T13" s="57">
        <f t="shared" si="9"/>
        <v>0.19999999999998863</v>
      </c>
      <c r="U13" s="57">
        <f t="shared" si="10"/>
        <v>100.04405286343612</v>
      </c>
      <c r="V13" s="47">
        <v>560</v>
      </c>
      <c r="W13" s="47">
        <v>560.5</v>
      </c>
      <c r="X13" s="57">
        <f t="shared" si="22"/>
        <v>0.5</v>
      </c>
      <c r="Y13" s="58">
        <f t="shared" si="11"/>
        <v>100.08928571428572</v>
      </c>
      <c r="Z13" s="54">
        <f t="shared" si="46"/>
        <v>6115</v>
      </c>
      <c r="AA13" s="54">
        <f t="shared" si="23"/>
        <v>7202.6</v>
      </c>
      <c r="AB13" s="54">
        <f t="shared" si="24"/>
        <v>1087.6000000000004</v>
      </c>
      <c r="AC13" s="54">
        <f t="shared" si="25"/>
        <v>117.7857726901063</v>
      </c>
      <c r="AD13" s="47">
        <v>5050</v>
      </c>
      <c r="AE13" s="47">
        <v>5878.8</v>
      </c>
      <c r="AF13" s="57">
        <f t="shared" si="26"/>
        <v>828.8000000000002</v>
      </c>
      <c r="AG13" s="24">
        <f t="shared" si="50"/>
        <v>116.41188118811881</v>
      </c>
      <c r="AH13" s="47">
        <v>600</v>
      </c>
      <c r="AI13" s="47">
        <v>674.1</v>
      </c>
      <c r="AJ13" s="57">
        <f t="shared" si="27"/>
        <v>74.10000000000002</v>
      </c>
      <c r="AK13" s="57">
        <f t="shared" si="12"/>
        <v>112.35000000000001</v>
      </c>
      <c r="AL13" s="47">
        <v>465</v>
      </c>
      <c r="AM13" s="47">
        <v>649.7</v>
      </c>
      <c r="AN13" s="57">
        <f t="shared" si="28"/>
        <v>184.70000000000005</v>
      </c>
      <c r="AO13" s="57">
        <f t="shared" si="13"/>
        <v>139.72043010752688</v>
      </c>
      <c r="AP13" s="50">
        <f t="shared" si="54"/>
        <v>18004</v>
      </c>
      <c r="AQ13" s="51">
        <f t="shared" si="29"/>
        <v>20249.6</v>
      </c>
      <c r="AR13" s="51">
        <f t="shared" si="14"/>
        <v>2245.5999999999985</v>
      </c>
      <c r="AS13" s="59">
        <f t="shared" si="15"/>
        <v>112.47278382581648</v>
      </c>
      <c r="AT13" s="53">
        <f t="shared" si="30"/>
        <v>6000</v>
      </c>
      <c r="AU13" s="54">
        <f t="shared" si="31"/>
        <v>7155.800000000001</v>
      </c>
      <c r="AV13" s="54">
        <f t="shared" si="47"/>
        <v>1155.800000000001</v>
      </c>
      <c r="AW13" s="55">
        <f t="shared" si="16"/>
        <v>119.26333333333335</v>
      </c>
      <c r="AX13" s="60">
        <v>4995</v>
      </c>
      <c r="AY13" s="47">
        <v>6115.6</v>
      </c>
      <c r="AZ13" s="57">
        <f t="shared" si="45"/>
        <v>1120.6000000000004</v>
      </c>
      <c r="BA13" s="61">
        <f t="shared" si="48"/>
        <v>122.43443443443444</v>
      </c>
      <c r="BB13" s="60">
        <v>495</v>
      </c>
      <c r="BC13" s="47">
        <v>439.1</v>
      </c>
      <c r="BD13" s="57">
        <f t="shared" si="32"/>
        <v>-55.89999999999998</v>
      </c>
      <c r="BE13" s="61">
        <f t="shared" si="17"/>
        <v>88.70707070707071</v>
      </c>
      <c r="BF13" s="56">
        <v>510</v>
      </c>
      <c r="BG13" s="47">
        <v>601.1</v>
      </c>
      <c r="BH13" s="57">
        <f t="shared" si="33"/>
        <v>91.10000000000002</v>
      </c>
      <c r="BI13" s="61">
        <f t="shared" si="18"/>
        <v>117.86274509803923</v>
      </c>
      <c r="BJ13" s="68">
        <f t="shared" si="34"/>
        <v>9067.5</v>
      </c>
      <c r="BK13" s="54">
        <f t="shared" si="35"/>
        <v>6355.5</v>
      </c>
      <c r="BL13" s="54">
        <f t="shared" si="36"/>
        <v>-2712</v>
      </c>
      <c r="BM13" s="55">
        <f t="shared" si="37"/>
        <v>70.09098428453268</v>
      </c>
      <c r="BN13" s="60">
        <v>5215</v>
      </c>
      <c r="BO13" s="47">
        <v>5760.8</v>
      </c>
      <c r="BP13" s="24">
        <f t="shared" si="38"/>
        <v>545.8000000000002</v>
      </c>
      <c r="BQ13" s="62">
        <f t="shared" si="39"/>
        <v>110.46596356663471</v>
      </c>
      <c r="BR13" s="47">
        <v>505</v>
      </c>
      <c r="BS13" s="47">
        <v>594.7</v>
      </c>
      <c r="BT13" s="57">
        <f t="shared" si="19"/>
        <v>89.70000000000005</v>
      </c>
      <c r="BU13" s="57">
        <f t="shared" si="40"/>
        <v>117.76237623762377</v>
      </c>
      <c r="BV13" s="56">
        <v>3347.5</v>
      </c>
      <c r="BW13" s="47"/>
      <c r="BX13" s="57">
        <f t="shared" si="41"/>
        <v>-3347.5</v>
      </c>
      <c r="BY13" s="57">
        <f t="shared" si="20"/>
        <v>0</v>
      </c>
      <c r="BZ13" s="64"/>
      <c r="CA13" s="65">
        <f t="shared" si="42"/>
        <v>26605.1</v>
      </c>
      <c r="CB13" s="65" t="e">
        <f t="shared" si="43"/>
        <v>#DIV/0!</v>
      </c>
    </row>
    <row r="14" spans="1:80" ht="24.75" customHeight="1">
      <c r="A14" s="67" t="s">
        <v>35</v>
      </c>
      <c r="B14" s="47">
        <f t="shared" si="52"/>
        <v>719.6</v>
      </c>
      <c r="C14" s="47">
        <f t="shared" si="52"/>
        <v>391.5</v>
      </c>
      <c r="D14" s="48">
        <f t="shared" si="0"/>
        <v>-328.1</v>
      </c>
      <c r="E14" s="49">
        <f t="shared" si="1"/>
        <v>54.40522512506948</v>
      </c>
      <c r="F14" s="50">
        <f t="shared" si="2"/>
        <v>505</v>
      </c>
      <c r="G14" s="51">
        <f t="shared" si="2"/>
        <v>307.5</v>
      </c>
      <c r="H14" s="51">
        <f t="shared" si="3"/>
        <v>-197.5</v>
      </c>
      <c r="I14" s="52">
        <f t="shared" si="4"/>
        <v>60.89108910891089</v>
      </c>
      <c r="J14" s="53">
        <f t="shared" si="21"/>
        <v>140</v>
      </c>
      <c r="K14" s="54">
        <f t="shared" si="53"/>
        <v>140.10000000000002</v>
      </c>
      <c r="L14" s="54">
        <f t="shared" si="5"/>
        <v>0.10000000000002274</v>
      </c>
      <c r="M14" s="55">
        <f t="shared" si="6"/>
        <v>100.0714285714286</v>
      </c>
      <c r="N14" s="56">
        <v>0</v>
      </c>
      <c r="O14" s="47"/>
      <c r="P14" s="57">
        <f t="shared" si="7"/>
        <v>0</v>
      </c>
      <c r="Q14" s="58"/>
      <c r="R14" s="47">
        <v>45</v>
      </c>
      <c r="S14" s="47">
        <v>46.7</v>
      </c>
      <c r="T14" s="57">
        <f t="shared" si="9"/>
        <v>1.7000000000000028</v>
      </c>
      <c r="U14" s="57">
        <f t="shared" si="10"/>
        <v>103.77777777777779</v>
      </c>
      <c r="V14" s="47">
        <v>95</v>
      </c>
      <c r="W14" s="47">
        <v>93.4</v>
      </c>
      <c r="X14" s="57">
        <f t="shared" si="22"/>
        <v>-1.5999999999999943</v>
      </c>
      <c r="Y14" s="58">
        <f t="shared" si="11"/>
        <v>98.31578947368422</v>
      </c>
      <c r="Z14" s="54">
        <f t="shared" si="46"/>
        <v>365</v>
      </c>
      <c r="AA14" s="54">
        <f t="shared" si="23"/>
        <v>167.4</v>
      </c>
      <c r="AB14" s="54">
        <f t="shared" si="24"/>
        <v>-197.6</v>
      </c>
      <c r="AC14" s="54">
        <f t="shared" si="25"/>
        <v>45.86301369863014</v>
      </c>
      <c r="AD14" s="47">
        <v>255</v>
      </c>
      <c r="AE14" s="47">
        <v>117.1</v>
      </c>
      <c r="AF14" s="57">
        <f t="shared" si="26"/>
        <v>-137.9</v>
      </c>
      <c r="AG14" s="24">
        <f t="shared" si="50"/>
        <v>45.92156862745098</v>
      </c>
      <c r="AH14" s="47">
        <v>5</v>
      </c>
      <c r="AI14" s="47">
        <v>41</v>
      </c>
      <c r="AJ14" s="57">
        <f t="shared" si="27"/>
        <v>36</v>
      </c>
      <c r="AK14" s="57">
        <f t="shared" si="12"/>
        <v>820</v>
      </c>
      <c r="AL14" s="47">
        <v>105</v>
      </c>
      <c r="AM14" s="47">
        <v>9.3</v>
      </c>
      <c r="AN14" s="57">
        <f t="shared" si="28"/>
        <v>-95.7</v>
      </c>
      <c r="AO14" s="57">
        <f t="shared" si="13"/>
        <v>8.857142857142858</v>
      </c>
      <c r="AP14" s="50">
        <f t="shared" si="54"/>
        <v>570</v>
      </c>
      <c r="AQ14" s="51">
        <f t="shared" si="29"/>
        <v>386</v>
      </c>
      <c r="AR14" s="51">
        <f t="shared" si="14"/>
        <v>-184</v>
      </c>
      <c r="AS14" s="59">
        <f t="shared" si="15"/>
        <v>67.71929824561403</v>
      </c>
      <c r="AT14" s="53">
        <f t="shared" si="30"/>
        <v>65</v>
      </c>
      <c r="AU14" s="54">
        <f t="shared" si="31"/>
        <v>78.5</v>
      </c>
      <c r="AV14" s="54">
        <f t="shared" si="47"/>
        <v>13.5</v>
      </c>
      <c r="AW14" s="55">
        <f t="shared" si="16"/>
        <v>120.76923076923076</v>
      </c>
      <c r="AX14" s="60">
        <v>50</v>
      </c>
      <c r="AY14" s="47">
        <v>68.7</v>
      </c>
      <c r="AZ14" s="57">
        <f t="shared" si="45"/>
        <v>18.700000000000003</v>
      </c>
      <c r="BA14" s="61">
        <f t="shared" si="48"/>
        <v>137.4</v>
      </c>
      <c r="BB14" s="60">
        <v>15</v>
      </c>
      <c r="BC14" s="47">
        <v>2.2</v>
      </c>
      <c r="BD14" s="57">
        <f t="shared" si="32"/>
        <v>-12.8</v>
      </c>
      <c r="BE14" s="61">
        <f t="shared" si="17"/>
        <v>14.666666666666668</v>
      </c>
      <c r="BF14" s="56"/>
      <c r="BG14" s="47">
        <v>7.6</v>
      </c>
      <c r="BH14" s="57">
        <f t="shared" si="33"/>
        <v>7.6</v>
      </c>
      <c r="BI14" s="61"/>
      <c r="BJ14" s="68">
        <f t="shared" si="34"/>
        <v>149.6</v>
      </c>
      <c r="BK14" s="54">
        <f t="shared" si="35"/>
        <v>5.5</v>
      </c>
      <c r="BL14" s="54">
        <f t="shared" si="36"/>
        <v>-144.1</v>
      </c>
      <c r="BM14" s="55">
        <f t="shared" si="37"/>
        <v>3.676470588235294</v>
      </c>
      <c r="BN14" s="60">
        <v>14.1</v>
      </c>
      <c r="BO14" s="47">
        <v>4.2</v>
      </c>
      <c r="BP14" s="24">
        <f t="shared" si="38"/>
        <v>-9.899999999999999</v>
      </c>
      <c r="BQ14" s="62">
        <f t="shared" si="39"/>
        <v>29.787234042553195</v>
      </c>
      <c r="BR14" s="47"/>
      <c r="BS14" s="47">
        <v>1.3</v>
      </c>
      <c r="BT14" s="24">
        <f t="shared" si="19"/>
        <v>1.3</v>
      </c>
      <c r="BU14" s="57"/>
      <c r="BV14" s="56">
        <v>135.5</v>
      </c>
      <c r="BW14" s="47"/>
      <c r="BX14" s="57">
        <f t="shared" si="41"/>
        <v>-135.5</v>
      </c>
      <c r="BY14" s="57">
        <f t="shared" si="20"/>
        <v>0</v>
      </c>
      <c r="BZ14" s="64"/>
      <c r="CA14" s="65">
        <f t="shared" si="42"/>
        <v>391.5</v>
      </c>
      <c r="CB14" s="65" t="e">
        <f t="shared" si="43"/>
        <v>#DIV/0!</v>
      </c>
    </row>
    <row r="15" spans="1:80" ht="39.75" customHeight="1">
      <c r="A15" s="73" t="s">
        <v>36</v>
      </c>
      <c r="B15" s="47">
        <f t="shared" si="52"/>
        <v>950</v>
      </c>
      <c r="C15" s="47">
        <f t="shared" si="52"/>
        <v>1054.5</v>
      </c>
      <c r="D15" s="48">
        <f t="shared" si="0"/>
        <v>104.5</v>
      </c>
      <c r="E15" s="49">
        <f t="shared" si="1"/>
        <v>111</v>
      </c>
      <c r="F15" s="50">
        <f t="shared" si="2"/>
        <v>350</v>
      </c>
      <c r="G15" s="51">
        <f t="shared" si="2"/>
        <v>350.6</v>
      </c>
      <c r="H15" s="51">
        <f t="shared" si="3"/>
        <v>0.6000000000000227</v>
      </c>
      <c r="I15" s="52">
        <f t="shared" si="4"/>
        <v>100.17142857142858</v>
      </c>
      <c r="J15" s="53">
        <f t="shared" si="21"/>
        <v>350</v>
      </c>
      <c r="K15" s="54">
        <f t="shared" si="53"/>
        <v>350.6</v>
      </c>
      <c r="L15" s="54">
        <f t="shared" si="5"/>
        <v>0.6000000000000227</v>
      </c>
      <c r="M15" s="55">
        <f t="shared" si="6"/>
        <v>100.17142857142858</v>
      </c>
      <c r="N15" s="56">
        <v>350</v>
      </c>
      <c r="O15" s="47">
        <v>350.6</v>
      </c>
      <c r="P15" s="57">
        <f t="shared" si="7"/>
        <v>0.6000000000000227</v>
      </c>
      <c r="Q15" s="58">
        <f t="shared" si="8"/>
        <v>100.17142857142858</v>
      </c>
      <c r="R15" s="47"/>
      <c r="S15" s="47"/>
      <c r="T15" s="57">
        <f t="shared" si="9"/>
        <v>0</v>
      </c>
      <c r="U15" s="57"/>
      <c r="V15" s="47"/>
      <c r="W15" s="47"/>
      <c r="X15" s="57">
        <f t="shared" si="22"/>
        <v>0</v>
      </c>
      <c r="Y15" s="58"/>
      <c r="Z15" s="54">
        <f t="shared" si="46"/>
        <v>0</v>
      </c>
      <c r="AA15" s="54">
        <f t="shared" si="23"/>
        <v>0</v>
      </c>
      <c r="AB15" s="54">
        <f t="shared" si="24"/>
        <v>0</v>
      </c>
      <c r="AC15" s="54"/>
      <c r="AD15" s="47"/>
      <c r="AE15" s="47"/>
      <c r="AF15" s="57">
        <f t="shared" si="26"/>
        <v>0</v>
      </c>
      <c r="AG15" s="24"/>
      <c r="AH15" s="47"/>
      <c r="AI15" s="47"/>
      <c r="AJ15" s="57">
        <f t="shared" si="27"/>
        <v>0</v>
      </c>
      <c r="AK15" s="57"/>
      <c r="AL15" s="47"/>
      <c r="AM15" s="47"/>
      <c r="AN15" s="57">
        <f t="shared" si="28"/>
        <v>0</v>
      </c>
      <c r="AO15" s="57"/>
      <c r="AP15" s="50">
        <f t="shared" si="54"/>
        <v>350</v>
      </c>
      <c r="AQ15" s="51">
        <f t="shared" si="29"/>
        <v>353.3</v>
      </c>
      <c r="AR15" s="51">
        <f t="shared" si="14"/>
        <v>3.3000000000000114</v>
      </c>
      <c r="AS15" s="59">
        <f t="shared" si="15"/>
        <v>100.94285714285715</v>
      </c>
      <c r="AT15" s="53">
        <f t="shared" si="30"/>
        <v>0</v>
      </c>
      <c r="AU15" s="54">
        <f>SUM(AY15+BC15+BG15)</f>
        <v>2.7</v>
      </c>
      <c r="AV15" s="54">
        <f>AU15-AT15</f>
        <v>2.7</v>
      </c>
      <c r="AW15" s="55"/>
      <c r="AX15" s="60"/>
      <c r="AY15" s="47">
        <v>2.7</v>
      </c>
      <c r="AZ15" s="57">
        <f t="shared" si="45"/>
        <v>2.7</v>
      </c>
      <c r="BA15" s="61"/>
      <c r="BB15" s="60"/>
      <c r="BC15" s="47"/>
      <c r="BD15" s="57">
        <f t="shared" si="32"/>
        <v>0</v>
      </c>
      <c r="BE15" s="61"/>
      <c r="BF15" s="56">
        <v>0</v>
      </c>
      <c r="BG15" s="47"/>
      <c r="BH15" s="57">
        <f t="shared" si="33"/>
        <v>0</v>
      </c>
      <c r="BI15" s="61"/>
      <c r="BJ15" s="68">
        <f t="shared" si="34"/>
        <v>600</v>
      </c>
      <c r="BK15" s="54">
        <f t="shared" si="35"/>
        <v>701.2</v>
      </c>
      <c r="BL15" s="54">
        <f t="shared" si="36"/>
        <v>101.20000000000005</v>
      </c>
      <c r="BM15" s="55">
        <f t="shared" si="37"/>
        <v>116.86666666666667</v>
      </c>
      <c r="BN15" s="60">
        <v>400</v>
      </c>
      <c r="BO15" s="47"/>
      <c r="BP15" s="24">
        <f t="shared" si="38"/>
        <v>-400</v>
      </c>
      <c r="BQ15" s="62">
        <f t="shared" si="39"/>
        <v>0</v>
      </c>
      <c r="BR15" s="47">
        <v>90</v>
      </c>
      <c r="BS15" s="47">
        <v>701.2</v>
      </c>
      <c r="BT15" s="57">
        <f t="shared" si="19"/>
        <v>611.2</v>
      </c>
      <c r="BU15" s="57" t="s">
        <v>51</v>
      </c>
      <c r="BV15" s="56">
        <v>110</v>
      </c>
      <c r="BW15" s="47"/>
      <c r="BX15" s="57">
        <f t="shared" si="41"/>
        <v>-110</v>
      </c>
      <c r="BY15" s="57">
        <f t="shared" si="20"/>
        <v>0</v>
      </c>
      <c r="BZ15" s="64"/>
      <c r="CA15" s="65">
        <f t="shared" si="42"/>
        <v>1054.5</v>
      </c>
      <c r="CB15" s="65"/>
    </row>
    <row r="16" spans="1:80" s="40" customFormat="1" ht="18.75">
      <c r="A16" s="23" t="s">
        <v>37</v>
      </c>
      <c r="B16" s="41">
        <f t="shared" si="52"/>
        <v>5126.8</v>
      </c>
      <c r="C16" s="41">
        <f t="shared" si="52"/>
        <v>5844.1</v>
      </c>
      <c r="D16" s="25">
        <f t="shared" si="0"/>
        <v>717.3000000000002</v>
      </c>
      <c r="E16" s="26">
        <f t="shared" si="1"/>
        <v>113.9911835843021</v>
      </c>
      <c r="F16" s="27">
        <f t="shared" si="2"/>
        <v>2909</v>
      </c>
      <c r="G16" s="28">
        <f t="shared" si="2"/>
        <v>3122.5</v>
      </c>
      <c r="H16" s="28">
        <f t="shared" si="3"/>
        <v>213.5</v>
      </c>
      <c r="I16" s="29">
        <f>G16/F16%</f>
        <v>107.3392918528704</v>
      </c>
      <c r="J16" s="42">
        <f t="shared" si="21"/>
        <v>1291</v>
      </c>
      <c r="K16" s="30">
        <f t="shared" si="53"/>
        <v>1296.7</v>
      </c>
      <c r="L16" s="30">
        <f t="shared" si="5"/>
        <v>5.7000000000000455</v>
      </c>
      <c r="M16" s="31">
        <f>K16/J16%</f>
        <v>100.44151820294346</v>
      </c>
      <c r="N16" s="43">
        <f>N17+N18</f>
        <v>246</v>
      </c>
      <c r="O16" s="43">
        <f>O17+O18</f>
        <v>249.6</v>
      </c>
      <c r="P16" s="24">
        <f t="shared" si="7"/>
        <v>3.5999999999999943</v>
      </c>
      <c r="Q16" s="33">
        <f t="shared" si="8"/>
        <v>101.46341463414635</v>
      </c>
      <c r="R16" s="43">
        <f>R17+R18</f>
        <v>480</v>
      </c>
      <c r="S16" s="43">
        <f>S17+S18</f>
        <v>481.6</v>
      </c>
      <c r="T16" s="24">
        <f t="shared" si="9"/>
        <v>1.6000000000000227</v>
      </c>
      <c r="U16" s="24">
        <f t="shared" si="10"/>
        <v>100.33333333333334</v>
      </c>
      <c r="V16" s="43">
        <f>SUM(V17:V18)</f>
        <v>565</v>
      </c>
      <c r="W16" s="43">
        <f>SUM(W17:W18)</f>
        <v>565.5</v>
      </c>
      <c r="X16" s="24">
        <f t="shared" si="22"/>
        <v>0.5</v>
      </c>
      <c r="Y16" s="33">
        <f t="shared" si="11"/>
        <v>100.08849557522123</v>
      </c>
      <c r="Z16" s="30">
        <f t="shared" si="46"/>
        <v>1618</v>
      </c>
      <c r="AA16" s="30">
        <f t="shared" si="23"/>
        <v>1825.8000000000002</v>
      </c>
      <c r="AB16" s="30">
        <f t="shared" si="24"/>
        <v>207.80000000000018</v>
      </c>
      <c r="AC16" s="30">
        <f>AA16/Z16%</f>
        <v>112.84301606922128</v>
      </c>
      <c r="AD16" s="43">
        <f>SUM(AD17:AD18)</f>
        <v>530</v>
      </c>
      <c r="AE16" s="43">
        <f>SUM(AE17:AE18)</f>
        <v>592.2</v>
      </c>
      <c r="AF16" s="24">
        <f t="shared" si="26"/>
        <v>62.200000000000045</v>
      </c>
      <c r="AG16" s="24">
        <f t="shared" si="50"/>
        <v>111.73584905660378</v>
      </c>
      <c r="AH16" s="43">
        <f>SUM(AH17:AH18)</f>
        <v>568</v>
      </c>
      <c r="AI16" s="43">
        <f>SUM(AI17:AI18)</f>
        <v>672</v>
      </c>
      <c r="AJ16" s="24">
        <f t="shared" si="27"/>
        <v>104</v>
      </c>
      <c r="AK16" s="24">
        <f t="shared" si="12"/>
        <v>118.30985915492958</v>
      </c>
      <c r="AL16" s="41">
        <f>SUM(AL17:AL18)</f>
        <v>520</v>
      </c>
      <c r="AM16" s="41">
        <f>SUM(AM17:AM18)</f>
        <v>561.6</v>
      </c>
      <c r="AN16" s="24">
        <f t="shared" si="28"/>
        <v>41.60000000000002</v>
      </c>
      <c r="AO16" s="24">
        <f t="shared" si="13"/>
        <v>108</v>
      </c>
      <c r="AP16" s="27">
        <f t="shared" si="54"/>
        <v>4079</v>
      </c>
      <c r="AQ16" s="28">
        <f t="shared" si="29"/>
        <v>4757.8</v>
      </c>
      <c r="AR16" s="28">
        <f t="shared" si="14"/>
        <v>678.8000000000002</v>
      </c>
      <c r="AS16" s="34">
        <f>AQ16/AP16%</f>
        <v>116.64133366021085</v>
      </c>
      <c r="AT16" s="42">
        <f t="shared" si="30"/>
        <v>1170</v>
      </c>
      <c r="AU16" s="30">
        <f t="shared" si="31"/>
        <v>1635.3</v>
      </c>
      <c r="AV16" s="30">
        <f t="shared" si="47"/>
        <v>465.29999999999995</v>
      </c>
      <c r="AW16" s="35">
        <f>AU16/AT16%</f>
        <v>139.76923076923077</v>
      </c>
      <c r="AX16" s="44">
        <f>SUM(AX17:AX18)</f>
        <v>390</v>
      </c>
      <c r="AY16" s="43">
        <f>SUM(AY17:AY18)</f>
        <v>482.9</v>
      </c>
      <c r="AZ16" s="24">
        <f t="shared" si="45"/>
        <v>92.89999999999998</v>
      </c>
      <c r="BA16" s="36">
        <f t="shared" si="48"/>
        <v>123.82051282051282</v>
      </c>
      <c r="BB16" s="44">
        <f>SUM(BB17:BB18)</f>
        <v>310</v>
      </c>
      <c r="BC16" s="43">
        <f>SUM(BC17:BC18)</f>
        <v>561.7</v>
      </c>
      <c r="BD16" s="24">
        <f t="shared" si="32"/>
        <v>251.70000000000005</v>
      </c>
      <c r="BE16" s="36">
        <f>BC16/BB16%</f>
        <v>181.1935483870968</v>
      </c>
      <c r="BF16" s="43">
        <f>SUM(BF17:BF18)</f>
        <v>470</v>
      </c>
      <c r="BG16" s="43">
        <f>SUM(BG17:BG18)</f>
        <v>590.7</v>
      </c>
      <c r="BH16" s="24">
        <f t="shared" si="33"/>
        <v>120.70000000000005</v>
      </c>
      <c r="BI16" s="36">
        <f>BG16/BF16%</f>
        <v>125.68085106382979</v>
      </c>
      <c r="BJ16" s="69">
        <f t="shared" si="34"/>
        <v>1047.8</v>
      </c>
      <c r="BK16" s="30">
        <f t="shared" si="35"/>
        <v>1086.3000000000002</v>
      </c>
      <c r="BL16" s="30">
        <f t="shared" si="36"/>
        <v>38.50000000000023</v>
      </c>
      <c r="BM16" s="31">
        <f>BK16/BJ16%</f>
        <v>103.67436533689637</v>
      </c>
      <c r="BN16" s="43">
        <f>SUM(BN17:BN18)</f>
        <v>645</v>
      </c>
      <c r="BO16" s="43">
        <f>SUM(BO17:BO18)</f>
        <v>538.2</v>
      </c>
      <c r="BP16" s="24">
        <f t="shared" si="38"/>
        <v>-106.79999999999995</v>
      </c>
      <c r="BQ16" s="62">
        <f>BO16/BN16%</f>
        <v>83.44186046511628</v>
      </c>
      <c r="BR16" s="41">
        <f>SUM(BR17:BR18)</f>
        <v>292.1</v>
      </c>
      <c r="BS16" s="41">
        <f>SUM(BS17:BS18)</f>
        <v>548.1</v>
      </c>
      <c r="BT16" s="24">
        <f t="shared" si="19"/>
        <v>256</v>
      </c>
      <c r="BU16" s="24">
        <f>BS16/BR16%</f>
        <v>187.6412187606984</v>
      </c>
      <c r="BV16" s="43">
        <f>SUM(BV17:BV18)</f>
        <v>110.7</v>
      </c>
      <c r="BW16" s="41">
        <f>SUM(BW17:BW18)</f>
        <v>0</v>
      </c>
      <c r="BX16" s="24">
        <f t="shared" si="41"/>
        <v>-110.7</v>
      </c>
      <c r="BY16" s="24">
        <f>BW16/BV16%</f>
        <v>0</v>
      </c>
      <c r="BZ16" s="45">
        <f>SUM(BZ17:BZ18)</f>
        <v>0</v>
      </c>
      <c r="CA16" s="39">
        <f t="shared" si="42"/>
        <v>5844.1</v>
      </c>
      <c r="CB16" s="39" t="e">
        <f t="shared" si="43"/>
        <v>#DIV/0!</v>
      </c>
    </row>
    <row r="17" spans="1:80" ht="41.25" customHeight="1">
      <c r="A17" s="74" t="s">
        <v>38</v>
      </c>
      <c r="B17" s="47">
        <f>J17+Z17+AT17+BJ17</f>
        <v>4692.1</v>
      </c>
      <c r="C17" s="47">
        <f>K17+AA17+AU17+BK17</f>
        <v>5631.1</v>
      </c>
      <c r="D17" s="48">
        <f t="shared" si="0"/>
        <v>939</v>
      </c>
      <c r="E17" s="49">
        <f t="shared" si="1"/>
        <v>120.01236120287291</v>
      </c>
      <c r="F17" s="50">
        <f t="shared" si="2"/>
        <v>2760</v>
      </c>
      <c r="G17" s="51">
        <f t="shared" si="2"/>
        <v>2981.5</v>
      </c>
      <c r="H17" s="51">
        <f t="shared" si="3"/>
        <v>221.5</v>
      </c>
      <c r="I17" s="52">
        <f>G17/F17%</f>
        <v>108.02536231884058</v>
      </c>
      <c r="J17" s="53">
        <f t="shared" si="21"/>
        <v>1225</v>
      </c>
      <c r="K17" s="54">
        <f t="shared" si="53"/>
        <v>1227.7</v>
      </c>
      <c r="L17" s="54">
        <f t="shared" si="5"/>
        <v>2.7000000000000455</v>
      </c>
      <c r="M17" s="55">
        <f>K17/J17%</f>
        <v>100.2204081632653</v>
      </c>
      <c r="N17" s="56">
        <v>240</v>
      </c>
      <c r="O17" s="47">
        <v>243.6</v>
      </c>
      <c r="P17" s="57">
        <f t="shared" si="7"/>
        <v>3.5999999999999943</v>
      </c>
      <c r="Q17" s="58">
        <f t="shared" si="8"/>
        <v>101.5</v>
      </c>
      <c r="R17" s="47">
        <v>465</v>
      </c>
      <c r="S17" s="47">
        <v>466.6</v>
      </c>
      <c r="T17" s="57">
        <f t="shared" si="9"/>
        <v>1.6000000000000227</v>
      </c>
      <c r="U17" s="57">
        <f t="shared" si="10"/>
        <v>100.34408602150538</v>
      </c>
      <c r="V17" s="47">
        <v>520</v>
      </c>
      <c r="W17" s="47">
        <v>517.5</v>
      </c>
      <c r="X17" s="57">
        <f t="shared" si="22"/>
        <v>-2.5</v>
      </c>
      <c r="Y17" s="58">
        <f t="shared" si="11"/>
        <v>99.51923076923076</v>
      </c>
      <c r="Z17" s="54">
        <f t="shared" si="46"/>
        <v>1535</v>
      </c>
      <c r="AA17" s="54">
        <f t="shared" si="23"/>
        <v>1753.8000000000002</v>
      </c>
      <c r="AB17" s="54">
        <f t="shared" si="24"/>
        <v>218.80000000000018</v>
      </c>
      <c r="AC17" s="54">
        <f>AA17/Z17%</f>
        <v>114.2540716612378</v>
      </c>
      <c r="AD17" s="47">
        <v>470</v>
      </c>
      <c r="AE17" s="47">
        <v>592.2</v>
      </c>
      <c r="AF17" s="57">
        <f t="shared" si="26"/>
        <v>122.20000000000005</v>
      </c>
      <c r="AG17" s="24">
        <f t="shared" si="50"/>
        <v>126</v>
      </c>
      <c r="AH17" s="47">
        <v>565</v>
      </c>
      <c r="AI17" s="47">
        <v>624</v>
      </c>
      <c r="AJ17" s="57">
        <f t="shared" si="27"/>
        <v>59</v>
      </c>
      <c r="AK17" s="57">
        <f t="shared" si="12"/>
        <v>110.44247787610618</v>
      </c>
      <c r="AL17" s="47">
        <v>500</v>
      </c>
      <c r="AM17" s="47">
        <v>537.6</v>
      </c>
      <c r="AN17" s="57">
        <f t="shared" si="28"/>
        <v>37.60000000000002</v>
      </c>
      <c r="AO17" s="57">
        <f t="shared" si="13"/>
        <v>107.52000000000001</v>
      </c>
      <c r="AP17" s="50">
        <f t="shared" si="54"/>
        <v>3880</v>
      </c>
      <c r="AQ17" s="51">
        <f t="shared" si="29"/>
        <v>4586.8</v>
      </c>
      <c r="AR17" s="51">
        <f t="shared" si="14"/>
        <v>706.8000000000002</v>
      </c>
      <c r="AS17" s="59">
        <f>AQ17/AP17%</f>
        <v>118.21649484536084</v>
      </c>
      <c r="AT17" s="53">
        <f t="shared" si="30"/>
        <v>1120</v>
      </c>
      <c r="AU17" s="54">
        <f t="shared" si="31"/>
        <v>1605.3000000000002</v>
      </c>
      <c r="AV17" s="54">
        <f t="shared" si="47"/>
        <v>485.3000000000002</v>
      </c>
      <c r="AW17" s="55">
        <f>AU17/AT17%</f>
        <v>143.33035714285717</v>
      </c>
      <c r="AX17" s="60">
        <v>370</v>
      </c>
      <c r="AY17" s="47">
        <v>473.9</v>
      </c>
      <c r="AZ17" s="57">
        <f t="shared" si="45"/>
        <v>103.89999999999998</v>
      </c>
      <c r="BA17" s="61">
        <f t="shared" si="48"/>
        <v>128.08108108108107</v>
      </c>
      <c r="BB17" s="60">
        <v>310</v>
      </c>
      <c r="BC17" s="47">
        <v>540.7</v>
      </c>
      <c r="BD17" s="57">
        <f t="shared" si="32"/>
        <v>230.70000000000005</v>
      </c>
      <c r="BE17" s="61">
        <f>BC17/BB17%</f>
        <v>174.4193548387097</v>
      </c>
      <c r="BF17" s="56">
        <v>440</v>
      </c>
      <c r="BG17" s="47">
        <v>590.7</v>
      </c>
      <c r="BH17" s="57">
        <f t="shared" si="33"/>
        <v>150.70000000000005</v>
      </c>
      <c r="BI17" s="61">
        <f>BG17/BF17%</f>
        <v>134.25</v>
      </c>
      <c r="BJ17" s="68">
        <f t="shared" si="34"/>
        <v>812.1</v>
      </c>
      <c r="BK17" s="54">
        <f t="shared" si="35"/>
        <v>1044.3000000000002</v>
      </c>
      <c r="BL17" s="54">
        <f t="shared" si="36"/>
        <v>232.20000000000016</v>
      </c>
      <c r="BM17" s="55">
        <f>BK17/BJ17%</f>
        <v>128.592537864795</v>
      </c>
      <c r="BN17" s="60">
        <v>555</v>
      </c>
      <c r="BO17" s="47">
        <v>532.2</v>
      </c>
      <c r="BP17" s="24">
        <f t="shared" si="38"/>
        <v>-22.799999999999955</v>
      </c>
      <c r="BQ17" s="62">
        <f>BO17/BN17%</f>
        <v>95.8918918918919</v>
      </c>
      <c r="BR17" s="47">
        <v>257.1</v>
      </c>
      <c r="BS17" s="47">
        <v>512.1</v>
      </c>
      <c r="BT17" s="57">
        <f t="shared" si="19"/>
        <v>255</v>
      </c>
      <c r="BU17" s="57">
        <f>BS17/BR17%</f>
        <v>199.18319719953325</v>
      </c>
      <c r="BV17" s="56">
        <v>0</v>
      </c>
      <c r="BW17" s="47"/>
      <c r="BX17" s="57">
        <f t="shared" si="41"/>
        <v>0</v>
      </c>
      <c r="BY17" s="57"/>
      <c r="BZ17" s="64"/>
      <c r="CA17" s="65">
        <f t="shared" si="42"/>
        <v>5631.1</v>
      </c>
      <c r="CB17" s="65" t="e">
        <f t="shared" si="43"/>
        <v>#DIV/0!</v>
      </c>
    </row>
    <row r="18" spans="1:80" ht="40.5" customHeight="1">
      <c r="A18" s="46" t="s">
        <v>39</v>
      </c>
      <c r="B18" s="47">
        <f>J18+Z18+AT18+BJ18</f>
        <v>434.7</v>
      </c>
      <c r="C18" s="47">
        <f>K18+AA18+AU18+BK18</f>
        <v>213</v>
      </c>
      <c r="D18" s="48">
        <f t="shared" si="0"/>
        <v>-221.7</v>
      </c>
      <c r="E18" s="49">
        <f t="shared" si="1"/>
        <v>48.999309868875095</v>
      </c>
      <c r="F18" s="50">
        <f t="shared" si="2"/>
        <v>149</v>
      </c>
      <c r="G18" s="51">
        <f t="shared" si="2"/>
        <v>141</v>
      </c>
      <c r="H18" s="51">
        <f t="shared" si="3"/>
        <v>-8</v>
      </c>
      <c r="I18" s="52">
        <f>G18/F18%</f>
        <v>94.63087248322148</v>
      </c>
      <c r="J18" s="53">
        <f t="shared" si="21"/>
        <v>66</v>
      </c>
      <c r="K18" s="54">
        <f t="shared" si="53"/>
        <v>69</v>
      </c>
      <c r="L18" s="54">
        <f t="shared" si="5"/>
        <v>3</v>
      </c>
      <c r="M18" s="55">
        <f>K18/J18%</f>
        <v>104.54545454545455</v>
      </c>
      <c r="N18" s="56">
        <v>6</v>
      </c>
      <c r="O18" s="47">
        <v>6</v>
      </c>
      <c r="P18" s="57">
        <f t="shared" si="7"/>
        <v>0</v>
      </c>
      <c r="Q18" s="58">
        <f t="shared" si="8"/>
        <v>100</v>
      </c>
      <c r="R18" s="47">
        <v>15</v>
      </c>
      <c r="S18" s="47">
        <v>15</v>
      </c>
      <c r="T18" s="57">
        <f>S18-R18</f>
        <v>0</v>
      </c>
      <c r="U18" s="57">
        <f>S18/R18%</f>
        <v>100</v>
      </c>
      <c r="V18" s="47">
        <v>45</v>
      </c>
      <c r="W18" s="47">
        <v>48</v>
      </c>
      <c r="X18" s="57">
        <f t="shared" si="22"/>
        <v>3</v>
      </c>
      <c r="Y18" s="58">
        <f t="shared" si="11"/>
        <v>106.66666666666666</v>
      </c>
      <c r="Z18" s="54">
        <f t="shared" si="46"/>
        <v>83</v>
      </c>
      <c r="AA18" s="54">
        <f t="shared" si="23"/>
        <v>72</v>
      </c>
      <c r="AB18" s="54">
        <f t="shared" si="24"/>
        <v>-11</v>
      </c>
      <c r="AC18" s="54">
        <f>AA18/Z18%</f>
        <v>86.74698795180723</v>
      </c>
      <c r="AD18" s="47">
        <v>60</v>
      </c>
      <c r="AE18" s="47"/>
      <c r="AF18" s="57">
        <f t="shared" si="26"/>
        <v>-60</v>
      </c>
      <c r="AG18" s="24">
        <f t="shared" si="50"/>
        <v>0</v>
      </c>
      <c r="AH18" s="47">
        <v>3</v>
      </c>
      <c r="AI18" s="47">
        <v>48</v>
      </c>
      <c r="AJ18" s="57">
        <f t="shared" si="27"/>
        <v>45</v>
      </c>
      <c r="AK18" s="57">
        <f t="shared" si="12"/>
        <v>1600</v>
      </c>
      <c r="AL18" s="47">
        <v>20</v>
      </c>
      <c r="AM18" s="47">
        <v>24</v>
      </c>
      <c r="AN18" s="57">
        <f t="shared" si="28"/>
        <v>4</v>
      </c>
      <c r="AO18" s="57">
        <f t="shared" si="13"/>
        <v>120</v>
      </c>
      <c r="AP18" s="50">
        <f t="shared" si="54"/>
        <v>199</v>
      </c>
      <c r="AQ18" s="51">
        <f t="shared" si="29"/>
        <v>171</v>
      </c>
      <c r="AR18" s="51">
        <f t="shared" si="14"/>
        <v>-28</v>
      </c>
      <c r="AS18" s="59">
        <f>AQ18/AP18%</f>
        <v>85.92964824120602</v>
      </c>
      <c r="AT18" s="53">
        <f t="shared" si="30"/>
        <v>50</v>
      </c>
      <c r="AU18" s="54">
        <f t="shared" si="31"/>
        <v>30</v>
      </c>
      <c r="AV18" s="54">
        <f t="shared" si="47"/>
        <v>-20</v>
      </c>
      <c r="AW18" s="55">
        <f>AU18/AT18%</f>
        <v>60</v>
      </c>
      <c r="AX18" s="60">
        <v>20</v>
      </c>
      <c r="AY18" s="47">
        <v>9</v>
      </c>
      <c r="AZ18" s="57">
        <f t="shared" si="45"/>
        <v>-11</v>
      </c>
      <c r="BA18" s="61">
        <f t="shared" si="48"/>
        <v>45</v>
      </c>
      <c r="BB18" s="60"/>
      <c r="BC18" s="47">
        <v>21</v>
      </c>
      <c r="BD18" s="57">
        <f t="shared" si="32"/>
        <v>21</v>
      </c>
      <c r="BE18" s="61"/>
      <c r="BF18" s="56">
        <v>30</v>
      </c>
      <c r="BG18" s="47"/>
      <c r="BH18" s="57">
        <f t="shared" si="33"/>
        <v>-30</v>
      </c>
      <c r="BI18" s="61"/>
      <c r="BJ18" s="68">
        <f t="shared" si="34"/>
        <v>235.7</v>
      </c>
      <c r="BK18" s="54">
        <f t="shared" si="35"/>
        <v>42</v>
      </c>
      <c r="BL18" s="54">
        <f t="shared" si="36"/>
        <v>-193.7</v>
      </c>
      <c r="BM18" s="55">
        <f>BK18/BJ18%</f>
        <v>17.819261773440818</v>
      </c>
      <c r="BN18" s="60">
        <v>90</v>
      </c>
      <c r="BO18" s="47">
        <v>6</v>
      </c>
      <c r="BP18" s="24">
        <f t="shared" si="38"/>
        <v>-84</v>
      </c>
      <c r="BQ18" s="62">
        <f>BO18/BN18%</f>
        <v>6.666666666666666</v>
      </c>
      <c r="BR18" s="47">
        <v>35</v>
      </c>
      <c r="BS18" s="47">
        <v>36</v>
      </c>
      <c r="BT18" s="57">
        <f t="shared" si="19"/>
        <v>1</v>
      </c>
      <c r="BU18" s="57">
        <f>BS18/BR18%</f>
        <v>102.85714285714286</v>
      </c>
      <c r="BV18" s="56">
        <v>110.7</v>
      </c>
      <c r="BW18" s="47"/>
      <c r="BX18" s="57">
        <f t="shared" si="41"/>
        <v>-110.7</v>
      </c>
      <c r="BY18" s="57">
        <f>BW18/BV18%</f>
        <v>0</v>
      </c>
      <c r="BZ18" s="64"/>
      <c r="CA18" s="65">
        <f t="shared" si="42"/>
        <v>213</v>
      </c>
      <c r="CB18" s="65" t="e">
        <f t="shared" si="43"/>
        <v>#DIV/0!</v>
      </c>
    </row>
    <row r="19" spans="1:80" ht="53.25" customHeight="1" hidden="1">
      <c r="A19" s="75" t="s">
        <v>40</v>
      </c>
      <c r="B19" s="41">
        <f>SUM(B20:B21)</f>
        <v>0</v>
      </c>
      <c r="C19" s="41">
        <f>SUM(C20:C21)</f>
        <v>0</v>
      </c>
      <c r="D19" s="25">
        <f t="shared" si="0"/>
        <v>0</v>
      </c>
      <c r="E19" s="49"/>
      <c r="F19" s="50">
        <f t="shared" si="2"/>
        <v>0</v>
      </c>
      <c r="G19" s="51">
        <f t="shared" si="2"/>
        <v>0</v>
      </c>
      <c r="H19" s="51">
        <f t="shared" si="3"/>
        <v>0</v>
      </c>
      <c r="I19" s="52"/>
      <c r="J19" s="42">
        <f t="shared" si="21"/>
        <v>0</v>
      </c>
      <c r="K19" s="30">
        <f t="shared" si="53"/>
        <v>0</v>
      </c>
      <c r="L19" s="30">
        <f t="shared" si="5"/>
        <v>0</v>
      </c>
      <c r="M19" s="31"/>
      <c r="N19" s="43">
        <f>SUM(N20:N21)</f>
        <v>0</v>
      </c>
      <c r="O19" s="41">
        <f>SUM(O20:O21)</f>
        <v>0</v>
      </c>
      <c r="P19" s="24">
        <f t="shared" si="7"/>
        <v>0</v>
      </c>
      <c r="Q19" s="58"/>
      <c r="R19" s="41">
        <f>SUM(R20:R21)</f>
        <v>0</v>
      </c>
      <c r="S19" s="41">
        <f>SUM(S20:S21)</f>
        <v>0</v>
      </c>
      <c r="T19" s="57">
        <f t="shared" si="9"/>
        <v>0</v>
      </c>
      <c r="U19" s="57" t="e">
        <f t="shared" si="10"/>
        <v>#DIV/0!</v>
      </c>
      <c r="V19" s="41">
        <f>SUM(V20:V21)</f>
        <v>0</v>
      </c>
      <c r="W19" s="41">
        <f>SUM(W20:W21)</f>
        <v>0</v>
      </c>
      <c r="X19" s="57">
        <f t="shared" si="22"/>
        <v>0</v>
      </c>
      <c r="Y19" s="58" t="e">
        <f t="shared" si="11"/>
        <v>#DIV/0!</v>
      </c>
      <c r="Z19" s="30">
        <f t="shared" si="46"/>
        <v>0</v>
      </c>
      <c r="AA19" s="30">
        <f t="shared" si="23"/>
        <v>0</v>
      </c>
      <c r="AB19" s="30">
        <f t="shared" si="24"/>
        <v>0</v>
      </c>
      <c r="AC19" s="30"/>
      <c r="AD19" s="41">
        <f>SUM(AD20:AD21)</f>
        <v>0</v>
      </c>
      <c r="AE19" s="41">
        <f>SUM(AE20:AE21)</f>
        <v>0</v>
      </c>
      <c r="AF19" s="24">
        <f t="shared" si="26"/>
        <v>0</v>
      </c>
      <c r="AG19" s="24" t="e">
        <f t="shared" si="50"/>
        <v>#DIV/0!</v>
      </c>
      <c r="AH19" s="41">
        <f>SUM(AH20:AH21)</f>
        <v>0</v>
      </c>
      <c r="AI19" s="41">
        <f>SUM(AI20:AI21)</f>
        <v>0</v>
      </c>
      <c r="AJ19" s="24">
        <f t="shared" si="27"/>
        <v>0</v>
      </c>
      <c r="AK19" s="24" t="e">
        <f t="shared" si="12"/>
        <v>#DIV/0!</v>
      </c>
      <c r="AL19" s="41">
        <f>SUM(AL20:AL21)</f>
        <v>0</v>
      </c>
      <c r="AM19" s="41">
        <f>SUM(AM20:AM21)</f>
        <v>0</v>
      </c>
      <c r="AN19" s="57">
        <f t="shared" si="28"/>
        <v>0</v>
      </c>
      <c r="AO19" s="57" t="e">
        <f t="shared" si="13"/>
        <v>#DIV/0!</v>
      </c>
      <c r="AP19" s="27">
        <f t="shared" si="54"/>
        <v>0</v>
      </c>
      <c r="AQ19" s="28">
        <f t="shared" si="29"/>
        <v>0</v>
      </c>
      <c r="AR19" s="28">
        <f t="shared" si="14"/>
        <v>0</v>
      </c>
      <c r="AS19" s="34"/>
      <c r="AT19" s="42">
        <f t="shared" si="30"/>
        <v>0</v>
      </c>
      <c r="AU19" s="69">
        <f>AY19+BC19+BG19</f>
        <v>0</v>
      </c>
      <c r="AV19" s="30">
        <f t="shared" si="47"/>
        <v>0</v>
      </c>
      <c r="AW19" s="35"/>
      <c r="AX19" s="44">
        <f>SUM(AX20:AX21)</f>
        <v>0</v>
      </c>
      <c r="AY19" s="41">
        <f>SUM(AY20:AY21)</f>
        <v>0</v>
      </c>
      <c r="AZ19" s="57">
        <f t="shared" si="45"/>
        <v>0</v>
      </c>
      <c r="BA19" s="61" t="e">
        <f t="shared" si="48"/>
        <v>#DIV/0!</v>
      </c>
      <c r="BB19" s="44">
        <f>SUM(BB20:BB21)</f>
        <v>0</v>
      </c>
      <c r="BC19" s="41">
        <f>SUM(BC20:BC21)</f>
        <v>0</v>
      </c>
      <c r="BD19" s="24">
        <f t="shared" si="32"/>
        <v>0</v>
      </c>
      <c r="BE19" s="61"/>
      <c r="BF19" s="43">
        <f>SUM(BF20:BF21)</f>
        <v>0</v>
      </c>
      <c r="BG19" s="44">
        <f>SUM(BG20:BG21)</f>
        <v>0</v>
      </c>
      <c r="BH19" s="24">
        <f t="shared" si="33"/>
        <v>0</v>
      </c>
      <c r="BI19" s="61"/>
      <c r="BJ19" s="69">
        <f t="shared" si="34"/>
        <v>0</v>
      </c>
      <c r="BK19" s="30">
        <f t="shared" si="35"/>
        <v>0</v>
      </c>
      <c r="BL19" s="30">
        <f t="shared" si="36"/>
        <v>0</v>
      </c>
      <c r="BM19" s="31"/>
      <c r="BN19" s="44">
        <f>SUM(BN20:BN21)</f>
        <v>0</v>
      </c>
      <c r="BO19" s="41">
        <f>SUM(BO20:BO21)</f>
        <v>0</v>
      </c>
      <c r="BP19" s="24">
        <f t="shared" si="38"/>
        <v>0</v>
      </c>
      <c r="BQ19" s="62"/>
      <c r="BR19" s="41">
        <f>SUM(BR20:BR21)</f>
        <v>0</v>
      </c>
      <c r="BS19" s="41">
        <f>SUM(BS20:BS21)</f>
        <v>0</v>
      </c>
      <c r="BT19" s="24">
        <f t="shared" si="19"/>
        <v>0</v>
      </c>
      <c r="BU19" s="57"/>
      <c r="BV19" s="43">
        <f>SUM(BV20:BV21)</f>
        <v>0</v>
      </c>
      <c r="BW19" s="41">
        <f>SUM(BW20:BW21)</f>
        <v>0</v>
      </c>
      <c r="BX19" s="24">
        <f t="shared" si="41"/>
        <v>0</v>
      </c>
      <c r="BY19" s="57"/>
      <c r="BZ19" s="45">
        <f>SUM(BZ20:BZ21)</f>
        <v>0</v>
      </c>
      <c r="CA19" s="65">
        <f t="shared" si="42"/>
        <v>0</v>
      </c>
      <c r="CB19" s="65" t="e">
        <f t="shared" si="43"/>
        <v>#DIV/0!</v>
      </c>
    </row>
    <row r="20" spans="1:80" ht="21.75" customHeight="1" hidden="1">
      <c r="A20" s="46" t="s">
        <v>41</v>
      </c>
      <c r="B20" s="47"/>
      <c r="C20" s="47"/>
      <c r="D20" s="48">
        <f t="shared" si="0"/>
        <v>0</v>
      </c>
      <c r="E20" s="49"/>
      <c r="F20" s="50">
        <f t="shared" si="2"/>
        <v>0</v>
      </c>
      <c r="G20" s="51">
        <f t="shared" si="2"/>
        <v>0</v>
      </c>
      <c r="H20" s="51">
        <f t="shared" si="3"/>
        <v>0</v>
      </c>
      <c r="I20" s="52"/>
      <c r="J20" s="53">
        <f t="shared" si="21"/>
        <v>0</v>
      </c>
      <c r="K20" s="54">
        <f t="shared" si="53"/>
        <v>0</v>
      </c>
      <c r="L20" s="54">
        <f t="shared" si="5"/>
        <v>0</v>
      </c>
      <c r="M20" s="55"/>
      <c r="N20" s="56"/>
      <c r="O20" s="47"/>
      <c r="P20" s="57">
        <f>O20-N20</f>
        <v>0</v>
      </c>
      <c r="Q20" s="58"/>
      <c r="R20" s="47"/>
      <c r="S20" s="47"/>
      <c r="T20" s="57">
        <f t="shared" si="9"/>
        <v>0</v>
      </c>
      <c r="U20" s="57" t="e">
        <f t="shared" si="10"/>
        <v>#DIV/0!</v>
      </c>
      <c r="V20" s="47"/>
      <c r="W20" s="47"/>
      <c r="X20" s="57">
        <f t="shared" si="22"/>
        <v>0</v>
      </c>
      <c r="Y20" s="58" t="e">
        <f t="shared" si="11"/>
        <v>#DIV/0!</v>
      </c>
      <c r="Z20" s="54">
        <f t="shared" si="46"/>
        <v>0</v>
      </c>
      <c r="AA20" s="54">
        <f t="shared" si="23"/>
        <v>0</v>
      </c>
      <c r="AB20" s="54">
        <f t="shared" si="24"/>
        <v>0</v>
      </c>
      <c r="AC20" s="54"/>
      <c r="AD20" s="47"/>
      <c r="AE20" s="47"/>
      <c r="AF20" s="57">
        <f>AE20-AD20</f>
        <v>0</v>
      </c>
      <c r="AG20" s="24" t="e">
        <f t="shared" si="50"/>
        <v>#DIV/0!</v>
      </c>
      <c r="AH20" s="47"/>
      <c r="AI20" s="47"/>
      <c r="AJ20" s="24">
        <f t="shared" si="27"/>
        <v>0</v>
      </c>
      <c r="AK20" s="24" t="e">
        <f t="shared" si="12"/>
        <v>#DIV/0!</v>
      </c>
      <c r="AL20" s="47"/>
      <c r="AM20" s="47"/>
      <c r="AN20" s="57">
        <f t="shared" si="28"/>
        <v>0</v>
      </c>
      <c r="AO20" s="57" t="e">
        <f t="shared" si="13"/>
        <v>#DIV/0!</v>
      </c>
      <c r="AP20" s="50">
        <f t="shared" si="54"/>
        <v>0</v>
      </c>
      <c r="AQ20" s="51">
        <f t="shared" si="29"/>
        <v>0</v>
      </c>
      <c r="AR20" s="51">
        <f t="shared" si="14"/>
        <v>0</v>
      </c>
      <c r="AS20" s="59"/>
      <c r="AT20" s="53">
        <f t="shared" si="30"/>
        <v>0</v>
      </c>
      <c r="AU20" s="54">
        <f t="shared" si="31"/>
        <v>0</v>
      </c>
      <c r="AV20" s="54">
        <f t="shared" si="47"/>
        <v>0</v>
      </c>
      <c r="AW20" s="55"/>
      <c r="AX20" s="60"/>
      <c r="AY20" s="47"/>
      <c r="AZ20" s="57">
        <f t="shared" si="45"/>
        <v>0</v>
      </c>
      <c r="BA20" s="61" t="e">
        <f t="shared" si="48"/>
        <v>#DIV/0!</v>
      </c>
      <c r="BB20" s="60"/>
      <c r="BC20" s="47">
        <v>0</v>
      </c>
      <c r="BD20" s="57">
        <f t="shared" si="32"/>
        <v>0</v>
      </c>
      <c r="BE20" s="61"/>
      <c r="BF20" s="56"/>
      <c r="BG20" s="47"/>
      <c r="BH20" s="57">
        <f t="shared" si="33"/>
        <v>0</v>
      </c>
      <c r="BI20" s="61" t="e">
        <f>BG20/BF20%</f>
        <v>#DIV/0!</v>
      </c>
      <c r="BJ20" s="68">
        <f t="shared" si="34"/>
        <v>0</v>
      </c>
      <c r="BK20" s="54">
        <f t="shared" si="35"/>
        <v>0</v>
      </c>
      <c r="BL20" s="54">
        <f t="shared" si="36"/>
        <v>0</v>
      </c>
      <c r="BM20" s="55"/>
      <c r="BN20" s="60"/>
      <c r="BO20" s="47"/>
      <c r="BP20" s="57">
        <f>BO20-BN20</f>
        <v>0</v>
      </c>
      <c r="BQ20" s="62"/>
      <c r="BR20" s="47"/>
      <c r="BS20" s="47"/>
      <c r="BT20" s="57">
        <f>BS20-BR20</f>
        <v>0</v>
      </c>
      <c r="BU20" s="57"/>
      <c r="BV20" s="56"/>
      <c r="BW20" s="47"/>
      <c r="BX20" s="57">
        <f>BW20-BV20</f>
        <v>0</v>
      </c>
      <c r="BY20" s="57"/>
      <c r="BZ20" s="64"/>
      <c r="CA20" s="65">
        <f t="shared" si="42"/>
        <v>0</v>
      </c>
      <c r="CB20" s="65" t="e">
        <f t="shared" si="43"/>
        <v>#DIV/0!</v>
      </c>
    </row>
    <row r="21" spans="1:80" ht="21" customHeight="1" hidden="1">
      <c r="A21" s="67" t="s">
        <v>42</v>
      </c>
      <c r="B21" s="47"/>
      <c r="C21" s="47"/>
      <c r="D21" s="48">
        <f t="shared" si="0"/>
        <v>0</v>
      </c>
      <c r="E21" s="49"/>
      <c r="F21" s="50">
        <f t="shared" si="2"/>
        <v>0</v>
      </c>
      <c r="G21" s="51">
        <f t="shared" si="2"/>
        <v>0</v>
      </c>
      <c r="H21" s="51">
        <f t="shared" si="3"/>
        <v>0</v>
      </c>
      <c r="I21" s="52"/>
      <c r="J21" s="53">
        <f t="shared" si="21"/>
        <v>0</v>
      </c>
      <c r="K21" s="54">
        <f t="shared" si="53"/>
        <v>0</v>
      </c>
      <c r="L21" s="54">
        <f t="shared" si="5"/>
        <v>0</v>
      </c>
      <c r="M21" s="55"/>
      <c r="N21" s="56"/>
      <c r="O21" s="47"/>
      <c r="P21" s="57"/>
      <c r="Q21" s="58"/>
      <c r="R21" s="47"/>
      <c r="S21" s="47"/>
      <c r="T21" s="57">
        <f t="shared" si="9"/>
        <v>0</v>
      </c>
      <c r="U21" s="57" t="e">
        <f t="shared" si="10"/>
        <v>#DIV/0!</v>
      </c>
      <c r="V21" s="47"/>
      <c r="W21" s="47"/>
      <c r="X21" s="57">
        <f t="shared" si="22"/>
        <v>0</v>
      </c>
      <c r="Y21" s="58" t="e">
        <f t="shared" si="11"/>
        <v>#DIV/0!</v>
      </c>
      <c r="Z21" s="54">
        <f t="shared" si="46"/>
        <v>0</v>
      </c>
      <c r="AA21" s="54">
        <f t="shared" si="23"/>
        <v>0</v>
      </c>
      <c r="AB21" s="54">
        <f t="shared" si="24"/>
        <v>0</v>
      </c>
      <c r="AC21" s="54"/>
      <c r="AD21" s="47"/>
      <c r="AE21" s="47"/>
      <c r="AF21" s="57">
        <f>AE21-AD21</f>
        <v>0</v>
      </c>
      <c r="AG21" s="24" t="e">
        <f t="shared" si="50"/>
        <v>#DIV/0!</v>
      </c>
      <c r="AH21" s="47"/>
      <c r="AI21" s="47"/>
      <c r="AJ21" s="24">
        <f t="shared" si="27"/>
        <v>0</v>
      </c>
      <c r="AK21" s="24" t="e">
        <f t="shared" si="12"/>
        <v>#DIV/0!</v>
      </c>
      <c r="AL21" s="47"/>
      <c r="AM21" s="47"/>
      <c r="AN21" s="57">
        <f t="shared" si="28"/>
        <v>0</v>
      </c>
      <c r="AO21" s="57" t="e">
        <f t="shared" si="13"/>
        <v>#DIV/0!</v>
      </c>
      <c r="AP21" s="50">
        <f t="shared" si="54"/>
        <v>0</v>
      </c>
      <c r="AQ21" s="51">
        <f t="shared" si="29"/>
        <v>0</v>
      </c>
      <c r="AR21" s="51">
        <f t="shared" si="14"/>
        <v>0</v>
      </c>
      <c r="AS21" s="59"/>
      <c r="AT21" s="53">
        <f t="shared" si="30"/>
        <v>0</v>
      </c>
      <c r="AU21" s="54">
        <f t="shared" si="31"/>
        <v>0</v>
      </c>
      <c r="AV21" s="54">
        <f t="shared" si="47"/>
        <v>0</v>
      </c>
      <c r="AW21" s="55"/>
      <c r="AX21" s="60"/>
      <c r="AY21" s="47"/>
      <c r="AZ21" s="57">
        <f t="shared" si="45"/>
        <v>0</v>
      </c>
      <c r="BA21" s="61" t="e">
        <f t="shared" si="48"/>
        <v>#DIV/0!</v>
      </c>
      <c r="BB21" s="60"/>
      <c r="BC21" s="47"/>
      <c r="BD21" s="57"/>
      <c r="BE21" s="61"/>
      <c r="BF21" s="56"/>
      <c r="BG21" s="47"/>
      <c r="BH21" s="57"/>
      <c r="BI21" s="61"/>
      <c r="BJ21" s="68">
        <f t="shared" si="34"/>
        <v>0</v>
      </c>
      <c r="BK21" s="54">
        <f t="shared" si="35"/>
        <v>0</v>
      </c>
      <c r="BL21" s="54">
        <f t="shared" si="36"/>
        <v>0</v>
      </c>
      <c r="BM21" s="55"/>
      <c r="BN21" s="60"/>
      <c r="BO21" s="47"/>
      <c r="BP21" s="57"/>
      <c r="BQ21" s="62"/>
      <c r="BR21" s="47"/>
      <c r="BS21" s="47"/>
      <c r="BT21" s="57"/>
      <c r="BU21" s="57"/>
      <c r="BV21" s="56"/>
      <c r="BW21" s="47"/>
      <c r="BX21" s="57"/>
      <c r="BY21" s="57"/>
      <c r="BZ21" s="64"/>
      <c r="CA21" s="65">
        <f t="shared" si="42"/>
        <v>0</v>
      </c>
      <c r="CB21" s="65" t="e">
        <f t="shared" si="43"/>
        <v>#DIV/0!</v>
      </c>
    </row>
    <row r="22" spans="1:80" s="40" customFormat="1" ht="48" customHeight="1">
      <c r="A22" s="75" t="s">
        <v>43</v>
      </c>
      <c r="B22" s="41">
        <f>B23+B24+B25+B26</f>
        <v>24006.899999999998</v>
      </c>
      <c r="C22" s="41">
        <f>C23+C24+C25+C26</f>
        <v>21427.7</v>
      </c>
      <c r="D22" s="25">
        <f t="shared" si="0"/>
        <v>-2579.199999999997</v>
      </c>
      <c r="E22" s="26">
        <f t="shared" si="1"/>
        <v>89.25642211197615</v>
      </c>
      <c r="F22" s="27">
        <f t="shared" si="2"/>
        <v>10054</v>
      </c>
      <c r="G22" s="28">
        <f t="shared" si="2"/>
        <v>10645.100000000002</v>
      </c>
      <c r="H22" s="28">
        <f t="shared" si="3"/>
        <v>591.1000000000022</v>
      </c>
      <c r="I22" s="29">
        <f>G22/F22%</f>
        <v>105.87925203898948</v>
      </c>
      <c r="J22" s="42">
        <f t="shared" si="21"/>
        <v>4072.5</v>
      </c>
      <c r="K22" s="30">
        <f t="shared" si="53"/>
        <v>4074.8</v>
      </c>
      <c r="L22" s="30">
        <f>K22-J22</f>
        <v>2.300000000000182</v>
      </c>
      <c r="M22" s="31">
        <f>K22/J22%</f>
        <v>100.05647636586863</v>
      </c>
      <c r="N22" s="43">
        <f>N23+N24+N25+N26</f>
        <v>1395</v>
      </c>
      <c r="O22" s="41">
        <f>O23+O24+O25+O26</f>
        <v>1403.4</v>
      </c>
      <c r="P22" s="24">
        <f aca="true" t="shared" si="55" ref="P22:P34">O22-N22</f>
        <v>8.400000000000091</v>
      </c>
      <c r="Q22" s="33">
        <f>O22/N22%</f>
        <v>100.60215053763442</v>
      </c>
      <c r="R22" s="41">
        <f>R23+R24+R25+R26</f>
        <v>749.2</v>
      </c>
      <c r="S22" s="41">
        <f>S23+S24+S25+S26</f>
        <v>752.3</v>
      </c>
      <c r="T22" s="24">
        <f t="shared" si="9"/>
        <v>3.099999999999909</v>
      </c>
      <c r="U22" s="24">
        <f t="shared" si="10"/>
        <v>100.41377469300585</v>
      </c>
      <c r="V22" s="41">
        <f>V23+V24+V25+V26</f>
        <v>1928.3</v>
      </c>
      <c r="W22" s="41">
        <f>W23+W24+W25+W26</f>
        <v>1919.1000000000001</v>
      </c>
      <c r="X22" s="24">
        <f t="shared" si="22"/>
        <v>-9.199999999999818</v>
      </c>
      <c r="Y22" s="33">
        <f t="shared" si="11"/>
        <v>99.52289581496655</v>
      </c>
      <c r="Z22" s="30">
        <f t="shared" si="46"/>
        <v>5981.5</v>
      </c>
      <c r="AA22" s="30">
        <f t="shared" si="23"/>
        <v>6570.300000000001</v>
      </c>
      <c r="AB22" s="30">
        <f t="shared" si="24"/>
        <v>588.8000000000011</v>
      </c>
      <c r="AC22" s="30">
        <f>AA22/Z22%</f>
        <v>109.84368469447465</v>
      </c>
      <c r="AD22" s="41">
        <f>AD23+AD24+AD25+AD26</f>
        <v>1704.1</v>
      </c>
      <c r="AE22" s="41">
        <f>AE23+AE24+AE25+AE26</f>
        <v>2627.9000000000005</v>
      </c>
      <c r="AF22" s="24">
        <f aca="true" t="shared" si="56" ref="AF22:AF34">AE22-AD22</f>
        <v>923.8000000000006</v>
      </c>
      <c r="AG22" s="24">
        <f t="shared" si="50"/>
        <v>154.2104336599965</v>
      </c>
      <c r="AH22" s="41">
        <f>AH23+AH24+AH25+AH26</f>
        <v>1704.2</v>
      </c>
      <c r="AI22" s="41">
        <f>AI23+AI24+AI25+AI26</f>
        <v>1837.8000000000002</v>
      </c>
      <c r="AJ22" s="24">
        <f t="shared" si="27"/>
        <v>133.60000000000014</v>
      </c>
      <c r="AK22" s="24">
        <f t="shared" si="12"/>
        <v>107.83945546297383</v>
      </c>
      <c r="AL22" s="41">
        <f>AL23+AL24+AL25+AL26</f>
        <v>2573.2</v>
      </c>
      <c r="AM22" s="41">
        <f>AM23+AM24+AM25+AM26</f>
        <v>2104.6</v>
      </c>
      <c r="AN22" s="24">
        <f t="shared" si="28"/>
        <v>-468.5999999999999</v>
      </c>
      <c r="AO22" s="24">
        <f t="shared" si="13"/>
        <v>81.78921187626301</v>
      </c>
      <c r="AP22" s="27">
        <f t="shared" si="54"/>
        <v>16666.5</v>
      </c>
      <c r="AQ22" s="28">
        <f t="shared" si="54"/>
        <v>16286.400000000001</v>
      </c>
      <c r="AR22" s="28">
        <f t="shared" si="14"/>
        <v>-380.09999999999854</v>
      </c>
      <c r="AS22" s="34">
        <f>AQ22/AP22%</f>
        <v>97.71937719377195</v>
      </c>
      <c r="AT22" s="42">
        <f t="shared" si="30"/>
        <v>6612.499999999999</v>
      </c>
      <c r="AU22" s="30">
        <f t="shared" si="31"/>
        <v>5641.3</v>
      </c>
      <c r="AV22" s="30">
        <f t="shared" si="47"/>
        <v>-971.1999999999989</v>
      </c>
      <c r="AW22" s="35">
        <f>AU22/AT22%</f>
        <v>85.31266540642724</v>
      </c>
      <c r="AX22" s="44">
        <f>AX23+AX24+AX25+AX26</f>
        <v>2204.1</v>
      </c>
      <c r="AY22" s="41">
        <f>AY23+AY24+AY25+AY26</f>
        <v>1977.1</v>
      </c>
      <c r="AZ22" s="24">
        <f t="shared" si="45"/>
        <v>-227</v>
      </c>
      <c r="BA22" s="36">
        <f t="shared" si="48"/>
        <v>89.701011750828</v>
      </c>
      <c r="BB22" s="44">
        <f>BB23+BB24+BB25+BB26</f>
        <v>2204.2</v>
      </c>
      <c r="BC22" s="41">
        <f>BC23+BC24+BC25+BC26</f>
        <v>1734.9</v>
      </c>
      <c r="BD22" s="24">
        <f>BC22-BB22</f>
        <v>-469.2999999999997</v>
      </c>
      <c r="BE22" s="36">
        <f>BC22/BB22%</f>
        <v>78.70882859994558</v>
      </c>
      <c r="BF22" s="43">
        <f>BF23+BF24+BF25+BF26</f>
        <v>2204.2</v>
      </c>
      <c r="BG22" s="41">
        <f>BG23+BG24+BG25+BG26</f>
        <v>1929.3000000000002</v>
      </c>
      <c r="BH22" s="24">
        <f>BG22-BF22</f>
        <v>-274.89999999999964</v>
      </c>
      <c r="BI22" s="36">
        <f>BG22/BF22%</f>
        <v>87.5283549587152</v>
      </c>
      <c r="BJ22" s="69">
        <f t="shared" si="34"/>
        <v>7340.4</v>
      </c>
      <c r="BK22" s="30">
        <f t="shared" si="35"/>
        <v>5141.299999999999</v>
      </c>
      <c r="BL22" s="30">
        <f t="shared" si="36"/>
        <v>-2199.1000000000004</v>
      </c>
      <c r="BM22" s="31">
        <f>BK22/BJ22%</f>
        <v>70.04114217208871</v>
      </c>
      <c r="BN22" s="44">
        <f>BN23+BN24+BN25+BN26</f>
        <v>2073.1</v>
      </c>
      <c r="BO22" s="41">
        <f>BO23+BO24+BO25+BO26</f>
        <v>2638.2</v>
      </c>
      <c r="BP22" s="24">
        <f>BO22-BN22</f>
        <v>565.0999999999999</v>
      </c>
      <c r="BQ22" s="62">
        <f>BO22/BN22%</f>
        <v>127.2586947084077</v>
      </c>
      <c r="BR22" s="41">
        <f>BR23+BR24+BR25+BR26</f>
        <v>2066.8</v>
      </c>
      <c r="BS22" s="41">
        <f>BS23+BS24+BS25+BS26</f>
        <v>2503.1</v>
      </c>
      <c r="BT22" s="24">
        <f>BS22-BR22</f>
        <v>436.2999999999997</v>
      </c>
      <c r="BU22" s="24">
        <f>BS22/BR22%</f>
        <v>121.10992839171664</v>
      </c>
      <c r="BV22" s="43">
        <f>BV23+BV24+BV25+BV26</f>
        <v>3200.5</v>
      </c>
      <c r="BW22" s="41">
        <f>BW23+BW24+BW25+BW26</f>
        <v>0</v>
      </c>
      <c r="BX22" s="24">
        <f>BW22-BV22</f>
        <v>-3200.5</v>
      </c>
      <c r="BY22" s="24">
        <f>BW22/BV22%</f>
        <v>0</v>
      </c>
      <c r="BZ22" s="45">
        <f>BZ23+BZ24+BZ25+BZ26</f>
        <v>0</v>
      </c>
      <c r="CA22" s="39">
        <f t="shared" si="42"/>
        <v>21427.7</v>
      </c>
      <c r="CB22" s="39" t="e">
        <f t="shared" si="43"/>
        <v>#DIV/0!</v>
      </c>
    </row>
    <row r="23" spans="1:80" ht="37.5" customHeight="1" hidden="1">
      <c r="A23" s="76" t="s">
        <v>44</v>
      </c>
      <c r="B23" s="77"/>
      <c r="C23" s="77"/>
      <c r="D23" s="48">
        <f t="shared" si="0"/>
        <v>0</v>
      </c>
      <c r="E23" s="49"/>
      <c r="F23" s="50">
        <f t="shared" si="2"/>
        <v>0</v>
      </c>
      <c r="G23" s="51">
        <f t="shared" si="2"/>
        <v>0</v>
      </c>
      <c r="H23" s="51">
        <f t="shared" si="3"/>
        <v>0</v>
      </c>
      <c r="I23" s="52"/>
      <c r="J23" s="53">
        <f t="shared" si="21"/>
        <v>0</v>
      </c>
      <c r="K23" s="54">
        <f t="shared" si="53"/>
        <v>0</v>
      </c>
      <c r="L23" s="54">
        <f>K23-J23</f>
        <v>0</v>
      </c>
      <c r="M23" s="55"/>
      <c r="N23" s="78"/>
      <c r="O23" s="77"/>
      <c r="P23" s="24">
        <f t="shared" si="55"/>
        <v>0</v>
      </c>
      <c r="Q23" s="33"/>
      <c r="R23" s="77"/>
      <c r="S23" s="77"/>
      <c r="T23" s="57">
        <f t="shared" si="9"/>
        <v>0</v>
      </c>
      <c r="U23" s="57" t="e">
        <f t="shared" si="10"/>
        <v>#DIV/0!</v>
      </c>
      <c r="V23" s="77"/>
      <c r="W23" s="77"/>
      <c r="X23" s="57">
        <f t="shared" si="22"/>
        <v>0</v>
      </c>
      <c r="Y23" s="58" t="e">
        <f t="shared" si="11"/>
        <v>#DIV/0!</v>
      </c>
      <c r="Z23" s="54">
        <f t="shared" si="46"/>
        <v>0</v>
      </c>
      <c r="AA23" s="54">
        <f t="shared" si="23"/>
        <v>0</v>
      </c>
      <c r="AB23" s="54">
        <f t="shared" si="24"/>
        <v>0</v>
      </c>
      <c r="AC23" s="54"/>
      <c r="AD23" s="77"/>
      <c r="AE23" s="77"/>
      <c r="AF23" s="24">
        <f t="shared" si="56"/>
        <v>0</v>
      </c>
      <c r="AG23" s="24" t="e">
        <f t="shared" si="50"/>
        <v>#DIV/0!</v>
      </c>
      <c r="AH23" s="77"/>
      <c r="AI23" s="77"/>
      <c r="AJ23" s="24">
        <f t="shared" si="27"/>
        <v>0</v>
      </c>
      <c r="AK23" s="24" t="e">
        <f t="shared" si="12"/>
        <v>#DIV/0!</v>
      </c>
      <c r="AL23" s="77"/>
      <c r="AM23" s="77"/>
      <c r="AN23" s="57">
        <f t="shared" si="28"/>
        <v>0</v>
      </c>
      <c r="AO23" s="57" t="e">
        <f t="shared" si="13"/>
        <v>#DIV/0!</v>
      </c>
      <c r="AP23" s="27">
        <f t="shared" si="54"/>
        <v>0</v>
      </c>
      <c r="AQ23" s="51">
        <f t="shared" si="54"/>
        <v>0</v>
      </c>
      <c r="AR23" s="51">
        <f t="shared" si="14"/>
        <v>0</v>
      </c>
      <c r="AS23" s="59"/>
      <c r="AT23" s="53">
        <f t="shared" si="30"/>
        <v>0</v>
      </c>
      <c r="AU23" s="54">
        <f t="shared" si="31"/>
        <v>0</v>
      </c>
      <c r="AV23" s="54">
        <f t="shared" si="47"/>
        <v>0</v>
      </c>
      <c r="AW23" s="55"/>
      <c r="AX23" s="79"/>
      <c r="AY23" s="77"/>
      <c r="AZ23" s="57">
        <f t="shared" si="45"/>
        <v>0</v>
      </c>
      <c r="BA23" s="61" t="e">
        <f t="shared" si="48"/>
        <v>#DIV/0!</v>
      </c>
      <c r="BB23" s="79"/>
      <c r="BC23" s="77"/>
      <c r="BD23" s="57"/>
      <c r="BE23" s="61"/>
      <c r="BF23" s="78"/>
      <c r="BG23" s="77"/>
      <c r="BH23" s="57"/>
      <c r="BI23" s="36"/>
      <c r="BJ23" s="68">
        <f t="shared" si="34"/>
        <v>0</v>
      </c>
      <c r="BK23" s="54">
        <f t="shared" si="35"/>
        <v>0</v>
      </c>
      <c r="BL23" s="54">
        <f t="shared" si="36"/>
        <v>0</v>
      </c>
      <c r="BM23" s="55"/>
      <c r="BN23" s="79"/>
      <c r="BO23" s="77"/>
      <c r="BP23" s="57"/>
      <c r="BQ23" s="62"/>
      <c r="BR23" s="77"/>
      <c r="BS23" s="77"/>
      <c r="BT23" s="57"/>
      <c r="BU23" s="24"/>
      <c r="BV23" s="78"/>
      <c r="BW23" s="77"/>
      <c r="BX23" s="57"/>
      <c r="BY23" s="24" t="e">
        <f>BW23/BV23%</f>
        <v>#DIV/0!</v>
      </c>
      <c r="BZ23" s="80"/>
      <c r="CA23" s="65">
        <f t="shared" si="42"/>
        <v>0</v>
      </c>
      <c r="CB23" s="65" t="e">
        <f t="shared" si="43"/>
        <v>#DIV/0!</v>
      </c>
    </row>
    <row r="24" spans="1:80" s="82" customFormat="1" ht="23.25" customHeight="1">
      <c r="A24" s="76" t="s">
        <v>45</v>
      </c>
      <c r="B24" s="47">
        <f aca="true" t="shared" si="57" ref="B24:C26">J24+Z24+AT24+BJ24</f>
        <v>15473</v>
      </c>
      <c r="C24" s="47">
        <f t="shared" si="57"/>
        <v>13933.300000000001</v>
      </c>
      <c r="D24" s="81">
        <f t="shared" si="0"/>
        <v>-1539.699999999999</v>
      </c>
      <c r="E24" s="49">
        <f t="shared" si="1"/>
        <v>90.04911781813483</v>
      </c>
      <c r="F24" s="50">
        <f t="shared" si="2"/>
        <v>6484</v>
      </c>
      <c r="G24" s="51">
        <f t="shared" si="2"/>
        <v>6670.1</v>
      </c>
      <c r="H24" s="51">
        <f t="shared" si="3"/>
        <v>186.10000000000036</v>
      </c>
      <c r="I24" s="52">
        <f>G24/F24%</f>
        <v>102.87014188772363</v>
      </c>
      <c r="J24" s="53">
        <f t="shared" si="21"/>
        <v>2615</v>
      </c>
      <c r="K24" s="54">
        <f t="shared" si="53"/>
        <v>2616.2</v>
      </c>
      <c r="L24" s="54">
        <f>K24-J24</f>
        <v>1.199999999999818</v>
      </c>
      <c r="M24" s="55">
        <f aca="true" t="shared" si="58" ref="M24:M34">K24/J24%</f>
        <v>100.04588910133843</v>
      </c>
      <c r="N24" s="56">
        <v>855</v>
      </c>
      <c r="O24" s="47">
        <v>856.3</v>
      </c>
      <c r="P24" s="57">
        <f t="shared" si="55"/>
        <v>1.2999999999999545</v>
      </c>
      <c r="Q24" s="58">
        <f>O24/N24%</f>
        <v>100.15204678362572</v>
      </c>
      <c r="R24" s="47">
        <v>495</v>
      </c>
      <c r="S24" s="47">
        <v>496.5</v>
      </c>
      <c r="T24" s="57">
        <f t="shared" si="9"/>
        <v>1.5</v>
      </c>
      <c r="U24" s="57">
        <f t="shared" si="10"/>
        <v>100.3030303030303</v>
      </c>
      <c r="V24" s="47">
        <v>1265</v>
      </c>
      <c r="W24" s="47">
        <v>1263.4</v>
      </c>
      <c r="X24" s="57">
        <f t="shared" si="22"/>
        <v>-1.599999999999909</v>
      </c>
      <c r="Y24" s="58">
        <f t="shared" si="11"/>
        <v>99.87351778656127</v>
      </c>
      <c r="Z24" s="54">
        <f t="shared" si="46"/>
        <v>3869</v>
      </c>
      <c r="AA24" s="54">
        <f t="shared" si="23"/>
        <v>4053.9000000000005</v>
      </c>
      <c r="AB24" s="54">
        <f t="shared" si="24"/>
        <v>184.90000000000055</v>
      </c>
      <c r="AC24" s="54">
        <f>AA24/Z24%</f>
        <v>104.77901266477127</v>
      </c>
      <c r="AD24" s="47">
        <v>1000</v>
      </c>
      <c r="AE24" s="47">
        <v>1762.4</v>
      </c>
      <c r="AF24" s="57">
        <f t="shared" si="56"/>
        <v>762.4000000000001</v>
      </c>
      <c r="AG24" s="24">
        <f t="shared" si="50"/>
        <v>176.24</v>
      </c>
      <c r="AH24" s="47">
        <v>1000</v>
      </c>
      <c r="AI24" s="47">
        <v>1187.2</v>
      </c>
      <c r="AJ24" s="57">
        <f t="shared" si="27"/>
        <v>187.20000000000005</v>
      </c>
      <c r="AK24" s="57">
        <f t="shared" si="12"/>
        <v>118.72</v>
      </c>
      <c r="AL24" s="47">
        <v>1869</v>
      </c>
      <c r="AM24" s="47">
        <v>1104.3</v>
      </c>
      <c r="AN24" s="57">
        <f t="shared" si="28"/>
        <v>-764.7</v>
      </c>
      <c r="AO24" s="57">
        <f t="shared" si="13"/>
        <v>59.08507223113964</v>
      </c>
      <c r="AP24" s="50">
        <f t="shared" si="54"/>
        <v>10984</v>
      </c>
      <c r="AQ24" s="51">
        <f t="shared" si="54"/>
        <v>10105.400000000001</v>
      </c>
      <c r="AR24" s="51">
        <f t="shared" si="14"/>
        <v>-878.5999999999985</v>
      </c>
      <c r="AS24" s="59">
        <f aca="true" t="shared" si="59" ref="AS24:AS34">AQ24/AP24%</f>
        <v>92.00109249817918</v>
      </c>
      <c r="AT24" s="53">
        <f t="shared" si="30"/>
        <v>4500</v>
      </c>
      <c r="AU24" s="54">
        <f t="shared" si="31"/>
        <v>3435.3</v>
      </c>
      <c r="AV24" s="54">
        <f t="shared" si="47"/>
        <v>-1064.6999999999998</v>
      </c>
      <c r="AW24" s="55">
        <f>AU24/AT24%</f>
        <v>76.34</v>
      </c>
      <c r="AX24" s="60">
        <v>1500</v>
      </c>
      <c r="AY24" s="47">
        <v>1234.8</v>
      </c>
      <c r="AZ24" s="57">
        <f t="shared" si="45"/>
        <v>-265.20000000000005</v>
      </c>
      <c r="BA24" s="61">
        <f t="shared" si="48"/>
        <v>82.32</v>
      </c>
      <c r="BB24" s="60">
        <v>1500</v>
      </c>
      <c r="BC24" s="47">
        <v>955.1</v>
      </c>
      <c r="BD24" s="57">
        <f>BC24-BB24</f>
        <v>-544.9</v>
      </c>
      <c r="BE24" s="61">
        <f>BC24/BB24%</f>
        <v>63.67333333333333</v>
      </c>
      <c r="BF24" s="56">
        <v>1500</v>
      </c>
      <c r="BG24" s="47">
        <v>1245.4</v>
      </c>
      <c r="BH24" s="57">
        <f>BG24-BF24</f>
        <v>-254.5999999999999</v>
      </c>
      <c r="BI24" s="61">
        <f>BG24/BF24%</f>
        <v>83.02666666666667</v>
      </c>
      <c r="BJ24" s="68">
        <f t="shared" si="34"/>
        <v>4489</v>
      </c>
      <c r="BK24" s="54">
        <f t="shared" si="35"/>
        <v>3827.8999999999996</v>
      </c>
      <c r="BL24" s="54">
        <f t="shared" si="36"/>
        <v>-661.1000000000004</v>
      </c>
      <c r="BM24" s="55">
        <f>BK24/BJ24%</f>
        <v>85.27288928491868</v>
      </c>
      <c r="BN24" s="60">
        <v>1369</v>
      </c>
      <c r="BO24" s="47">
        <v>1996.1</v>
      </c>
      <c r="BP24" s="24">
        <f>BO24-BN24</f>
        <v>627.0999999999999</v>
      </c>
      <c r="BQ24" s="62">
        <f>BO24/BN24%</f>
        <v>145.8071585098612</v>
      </c>
      <c r="BR24" s="47">
        <v>1368</v>
      </c>
      <c r="BS24" s="47">
        <v>1831.8</v>
      </c>
      <c r="BT24" s="57">
        <f>BS24-BR24</f>
        <v>463.79999999999995</v>
      </c>
      <c r="BU24" s="57">
        <f>BS24/BR24%</f>
        <v>133.90350877192984</v>
      </c>
      <c r="BV24" s="56">
        <v>1752</v>
      </c>
      <c r="BW24" s="47"/>
      <c r="BX24" s="57">
        <f>BW24-BV24</f>
        <v>-1752</v>
      </c>
      <c r="BY24" s="24">
        <f>BW24/BV24%</f>
        <v>0</v>
      </c>
      <c r="BZ24" s="64"/>
      <c r="CA24" s="65">
        <f t="shared" si="42"/>
        <v>13933.300000000001</v>
      </c>
      <c r="CB24" s="65" t="e">
        <f t="shared" si="43"/>
        <v>#DIV/0!</v>
      </c>
    </row>
    <row r="25" spans="1:80" s="2" customFormat="1" ht="22.5" customHeight="1">
      <c r="A25" s="46" t="s">
        <v>46</v>
      </c>
      <c r="B25" s="47">
        <f t="shared" si="57"/>
        <v>8449.8</v>
      </c>
      <c r="C25" s="47">
        <f t="shared" si="57"/>
        <v>7409.9</v>
      </c>
      <c r="D25" s="57">
        <f t="shared" si="0"/>
        <v>-1039.8999999999996</v>
      </c>
      <c r="E25" s="49">
        <f t="shared" si="1"/>
        <v>87.69319983904946</v>
      </c>
      <c r="F25" s="50">
        <f t="shared" si="2"/>
        <v>3505.9</v>
      </c>
      <c r="G25" s="51">
        <f t="shared" si="2"/>
        <v>3890.5000000000005</v>
      </c>
      <c r="H25" s="51">
        <f t="shared" si="3"/>
        <v>384.60000000000036</v>
      </c>
      <c r="I25" s="52">
        <f>G25/F25%</f>
        <v>110.97007900966943</v>
      </c>
      <c r="J25" s="53">
        <f t="shared" si="21"/>
        <v>1393.4</v>
      </c>
      <c r="K25" s="54">
        <f t="shared" si="53"/>
        <v>1394.4</v>
      </c>
      <c r="L25" s="54">
        <f>K25-J25</f>
        <v>1</v>
      </c>
      <c r="M25" s="55">
        <f t="shared" si="58"/>
        <v>100.0717669011052</v>
      </c>
      <c r="N25" s="83">
        <v>540</v>
      </c>
      <c r="O25" s="84">
        <v>547.1</v>
      </c>
      <c r="P25" s="57">
        <f t="shared" si="55"/>
        <v>7.100000000000023</v>
      </c>
      <c r="Q25" s="58">
        <f>O25/N25%</f>
        <v>101.31481481481481</v>
      </c>
      <c r="R25" s="84">
        <v>254.2</v>
      </c>
      <c r="S25" s="84">
        <v>255.8</v>
      </c>
      <c r="T25" s="57">
        <f t="shared" si="9"/>
        <v>1.6000000000000227</v>
      </c>
      <c r="U25" s="57">
        <f t="shared" si="10"/>
        <v>100.62942564909521</v>
      </c>
      <c r="V25" s="84">
        <v>599.2</v>
      </c>
      <c r="W25" s="84">
        <v>591.5</v>
      </c>
      <c r="X25" s="57">
        <f t="shared" si="22"/>
        <v>-7.7000000000000455</v>
      </c>
      <c r="Y25" s="58">
        <f t="shared" si="11"/>
        <v>98.71495327102802</v>
      </c>
      <c r="Z25" s="54">
        <f t="shared" si="46"/>
        <v>2112.5</v>
      </c>
      <c r="AA25" s="54">
        <f t="shared" si="23"/>
        <v>2496.1000000000004</v>
      </c>
      <c r="AB25" s="54">
        <f t="shared" si="24"/>
        <v>383.60000000000036</v>
      </c>
      <c r="AC25" s="54">
        <f>AA25/Z25%</f>
        <v>118.15857988165682</v>
      </c>
      <c r="AD25" s="84">
        <v>704.1</v>
      </c>
      <c r="AE25" s="84">
        <v>845.2</v>
      </c>
      <c r="AF25" s="57">
        <f t="shared" si="56"/>
        <v>141.10000000000002</v>
      </c>
      <c r="AG25" s="24">
        <f t="shared" si="50"/>
        <v>120.03976707853998</v>
      </c>
      <c r="AH25" s="84">
        <v>704.2</v>
      </c>
      <c r="AI25" s="84">
        <v>650.6</v>
      </c>
      <c r="AJ25" s="57">
        <f t="shared" si="27"/>
        <v>-53.60000000000002</v>
      </c>
      <c r="AK25" s="57">
        <f t="shared" si="12"/>
        <v>92.38852598693552</v>
      </c>
      <c r="AL25" s="84">
        <v>704.2</v>
      </c>
      <c r="AM25" s="84">
        <v>1000.3</v>
      </c>
      <c r="AN25" s="57">
        <f t="shared" si="28"/>
        <v>296.0999999999999</v>
      </c>
      <c r="AO25" s="57">
        <f t="shared" si="13"/>
        <v>142.04771371769382</v>
      </c>
      <c r="AP25" s="50">
        <f t="shared" si="54"/>
        <v>5618.4</v>
      </c>
      <c r="AQ25" s="51">
        <f t="shared" si="54"/>
        <v>6096.5</v>
      </c>
      <c r="AR25" s="51">
        <f t="shared" si="14"/>
        <v>478.10000000000036</v>
      </c>
      <c r="AS25" s="59">
        <f t="shared" si="59"/>
        <v>108.5095400825858</v>
      </c>
      <c r="AT25" s="53">
        <f t="shared" si="30"/>
        <v>2112.5</v>
      </c>
      <c r="AU25" s="54">
        <f t="shared" si="31"/>
        <v>2206</v>
      </c>
      <c r="AV25" s="54">
        <f t="shared" si="47"/>
        <v>93.5</v>
      </c>
      <c r="AW25" s="55">
        <f>AU25/AT25%</f>
        <v>104.42603550295858</v>
      </c>
      <c r="AX25" s="85">
        <v>704.1</v>
      </c>
      <c r="AY25" s="84">
        <v>742.3</v>
      </c>
      <c r="AZ25" s="57">
        <f t="shared" si="45"/>
        <v>38.19999999999993</v>
      </c>
      <c r="BA25" s="61">
        <f t="shared" si="48"/>
        <v>105.42536571509727</v>
      </c>
      <c r="BB25" s="85">
        <v>704.2</v>
      </c>
      <c r="BC25" s="84">
        <v>779.8</v>
      </c>
      <c r="BD25" s="57">
        <f>BC25-BB25</f>
        <v>75.59999999999991</v>
      </c>
      <c r="BE25" s="61">
        <f>BC25/BB25%</f>
        <v>110.7355864811133</v>
      </c>
      <c r="BF25" s="83">
        <v>704.2</v>
      </c>
      <c r="BG25" s="84">
        <v>683.9</v>
      </c>
      <c r="BH25" s="57">
        <f>BG25-BF25</f>
        <v>-20.300000000000068</v>
      </c>
      <c r="BI25" s="61">
        <f>BG25/BF25%</f>
        <v>97.11729622266401</v>
      </c>
      <c r="BJ25" s="68">
        <f t="shared" si="34"/>
        <v>2831.4</v>
      </c>
      <c r="BK25" s="54">
        <f t="shared" si="35"/>
        <v>1313.4</v>
      </c>
      <c r="BL25" s="54">
        <f t="shared" si="36"/>
        <v>-1518</v>
      </c>
      <c r="BM25" s="55">
        <f>BK25/BJ25%</f>
        <v>46.38694638694639</v>
      </c>
      <c r="BN25" s="85">
        <v>704.1</v>
      </c>
      <c r="BO25" s="84">
        <v>642.1</v>
      </c>
      <c r="BP25" s="24">
        <f>BO25-BN25</f>
        <v>-62</v>
      </c>
      <c r="BQ25" s="62">
        <f>BO25/BN25%</f>
        <v>91.1944326090044</v>
      </c>
      <c r="BR25" s="84">
        <v>698.8</v>
      </c>
      <c r="BS25" s="84">
        <v>671.3</v>
      </c>
      <c r="BT25" s="57">
        <f>BS25-BR25</f>
        <v>-27.5</v>
      </c>
      <c r="BU25" s="57">
        <f>BS25/BR25%</f>
        <v>96.06468231253578</v>
      </c>
      <c r="BV25" s="83">
        <v>1428.5</v>
      </c>
      <c r="BW25" s="84"/>
      <c r="BX25" s="57">
        <f>BW25-BV25</f>
        <v>-1428.5</v>
      </c>
      <c r="BY25" s="57">
        <f aca="true" t="shared" si="60" ref="BY25:BY34">BW25/BV25%</f>
        <v>0</v>
      </c>
      <c r="BZ25" s="86"/>
      <c r="CA25" s="65">
        <f t="shared" si="42"/>
        <v>7409.9</v>
      </c>
      <c r="CB25" s="65" t="e">
        <f t="shared" si="43"/>
        <v>#DIV/0!</v>
      </c>
    </row>
    <row r="26" spans="1:80" ht="40.5" customHeight="1">
      <c r="A26" s="46" t="s">
        <v>47</v>
      </c>
      <c r="B26" s="47">
        <f t="shared" si="57"/>
        <v>84.1</v>
      </c>
      <c r="C26" s="47">
        <f t="shared" si="57"/>
        <v>84.5</v>
      </c>
      <c r="D26" s="48">
        <f t="shared" si="0"/>
        <v>0.4000000000000057</v>
      </c>
      <c r="E26" s="49">
        <f t="shared" si="1"/>
        <v>100.47562425683711</v>
      </c>
      <c r="F26" s="50">
        <f t="shared" si="2"/>
        <v>64.1</v>
      </c>
      <c r="G26" s="51">
        <f t="shared" si="2"/>
        <v>84.5</v>
      </c>
      <c r="H26" s="51">
        <f t="shared" si="3"/>
        <v>20.400000000000006</v>
      </c>
      <c r="I26" s="52">
        <f>G26/F26%</f>
        <v>131.82527301092045</v>
      </c>
      <c r="J26" s="53">
        <f t="shared" si="21"/>
        <v>64.1</v>
      </c>
      <c r="K26" s="54">
        <f t="shared" si="53"/>
        <v>64.2</v>
      </c>
      <c r="L26" s="54">
        <f>K26-J26</f>
        <v>0.10000000000000853</v>
      </c>
      <c r="M26" s="55">
        <f t="shared" si="58"/>
        <v>100.15600624024962</v>
      </c>
      <c r="N26" s="83"/>
      <c r="O26" s="84"/>
      <c r="P26" s="57">
        <f t="shared" si="55"/>
        <v>0</v>
      </c>
      <c r="Q26" s="58"/>
      <c r="R26" s="84"/>
      <c r="S26" s="84"/>
      <c r="T26" s="57">
        <f t="shared" si="9"/>
        <v>0</v>
      </c>
      <c r="U26" s="57"/>
      <c r="V26" s="84">
        <v>64.1</v>
      </c>
      <c r="W26" s="84">
        <v>64.2</v>
      </c>
      <c r="X26" s="57">
        <f t="shared" si="22"/>
        <v>0.10000000000000853</v>
      </c>
      <c r="Y26" s="58"/>
      <c r="Z26" s="54">
        <f t="shared" si="46"/>
        <v>0</v>
      </c>
      <c r="AA26" s="54">
        <f t="shared" si="23"/>
        <v>20.3</v>
      </c>
      <c r="AB26" s="54">
        <f t="shared" si="24"/>
        <v>20.3</v>
      </c>
      <c r="AC26" s="54"/>
      <c r="AD26" s="84"/>
      <c r="AE26" s="84">
        <v>20.3</v>
      </c>
      <c r="AF26" s="57">
        <f t="shared" si="56"/>
        <v>20.3</v>
      </c>
      <c r="AG26" s="24"/>
      <c r="AH26" s="84"/>
      <c r="AI26" s="84"/>
      <c r="AJ26" s="57">
        <f t="shared" si="27"/>
        <v>0</v>
      </c>
      <c r="AK26" s="57"/>
      <c r="AL26" s="84"/>
      <c r="AM26" s="84"/>
      <c r="AN26" s="57">
        <f t="shared" si="28"/>
        <v>0</v>
      </c>
      <c r="AO26" s="57"/>
      <c r="AP26" s="50">
        <f t="shared" si="54"/>
        <v>64.1</v>
      </c>
      <c r="AQ26" s="51">
        <f t="shared" si="54"/>
        <v>84.5</v>
      </c>
      <c r="AR26" s="51">
        <f t="shared" si="14"/>
        <v>20.400000000000006</v>
      </c>
      <c r="AS26" s="59">
        <f t="shared" si="59"/>
        <v>131.82527301092045</v>
      </c>
      <c r="AT26" s="53">
        <f t="shared" si="30"/>
        <v>0</v>
      </c>
      <c r="AU26" s="54">
        <f t="shared" si="31"/>
        <v>0</v>
      </c>
      <c r="AV26" s="54">
        <f t="shared" si="47"/>
        <v>0</v>
      </c>
      <c r="AW26" s="55"/>
      <c r="AX26" s="85"/>
      <c r="AY26" s="84">
        <v>0</v>
      </c>
      <c r="AZ26" s="57">
        <f t="shared" si="45"/>
        <v>0</v>
      </c>
      <c r="BA26" s="61"/>
      <c r="BB26" s="85"/>
      <c r="BC26" s="84"/>
      <c r="BD26" s="57">
        <f>BC26-BB26</f>
        <v>0</v>
      </c>
      <c r="BE26" s="61"/>
      <c r="BF26" s="83"/>
      <c r="BG26" s="84">
        <v>0</v>
      </c>
      <c r="BH26" s="57">
        <f>BG26-BF26</f>
        <v>0</v>
      </c>
      <c r="BI26" s="61"/>
      <c r="BJ26" s="68">
        <f t="shared" si="34"/>
        <v>20</v>
      </c>
      <c r="BK26" s="54">
        <f t="shared" si="35"/>
        <v>0</v>
      </c>
      <c r="BL26" s="54">
        <f t="shared" si="36"/>
        <v>-20</v>
      </c>
      <c r="BM26" s="55"/>
      <c r="BN26" s="85"/>
      <c r="BO26" s="84"/>
      <c r="BP26" s="24">
        <f>BO26-BN26</f>
        <v>0</v>
      </c>
      <c r="BQ26" s="62"/>
      <c r="BR26" s="84"/>
      <c r="BS26" s="84"/>
      <c r="BT26" s="57">
        <f>BS26-BR26</f>
        <v>0</v>
      </c>
      <c r="BU26" s="57"/>
      <c r="BV26" s="83">
        <v>20</v>
      </c>
      <c r="BW26" s="84"/>
      <c r="BX26" s="57">
        <f>BW26-BV26</f>
        <v>-20</v>
      </c>
      <c r="BY26" s="57">
        <f t="shared" si="60"/>
        <v>0</v>
      </c>
      <c r="BZ26" s="86"/>
      <c r="CA26" s="65">
        <f t="shared" si="42"/>
        <v>84.5</v>
      </c>
      <c r="CB26" s="65" t="e">
        <f t="shared" si="43"/>
        <v>#DIV/0!</v>
      </c>
    </row>
    <row r="27" spans="1:80" s="40" customFormat="1" ht="33" customHeight="1">
      <c r="A27" s="75" t="s">
        <v>48</v>
      </c>
      <c r="B27" s="87">
        <f>B28</f>
        <v>4131.700000000001</v>
      </c>
      <c r="C27" s="87">
        <f>C28</f>
        <v>3439.2999999999997</v>
      </c>
      <c r="D27" s="25">
        <f t="shared" si="0"/>
        <v>-692.400000000001</v>
      </c>
      <c r="E27" s="26">
        <f t="shared" si="1"/>
        <v>83.24176489096496</v>
      </c>
      <c r="F27" s="27">
        <f t="shared" si="2"/>
        <v>1881.5</v>
      </c>
      <c r="G27" s="28">
        <f t="shared" si="2"/>
        <v>1818.8999999999999</v>
      </c>
      <c r="H27" s="28">
        <f t="shared" si="3"/>
        <v>-62.600000000000136</v>
      </c>
      <c r="I27" s="29">
        <f>G27/F27%</f>
        <v>96.67286739303745</v>
      </c>
      <c r="J27" s="42">
        <f t="shared" si="21"/>
        <v>933.5</v>
      </c>
      <c r="K27" s="30">
        <f t="shared" si="53"/>
        <v>936.1999999999999</v>
      </c>
      <c r="L27" s="30">
        <f aca="true" t="shared" si="61" ref="L27:L33">K27-J27</f>
        <v>2.699999999999932</v>
      </c>
      <c r="M27" s="31">
        <f t="shared" si="58"/>
        <v>100.28923406534545</v>
      </c>
      <c r="N27" s="88">
        <f>SUM(N28)</f>
        <v>893.5</v>
      </c>
      <c r="O27" s="87">
        <f>O28</f>
        <v>895.3</v>
      </c>
      <c r="P27" s="24">
        <f t="shared" si="55"/>
        <v>1.7999999999999545</v>
      </c>
      <c r="Q27" s="33">
        <f aca="true" t="shared" si="62" ref="Q27:Q34">O27/N27%</f>
        <v>100.20145495243423</v>
      </c>
      <c r="R27" s="87">
        <f>R28</f>
        <v>19.5</v>
      </c>
      <c r="S27" s="87">
        <f>S28</f>
        <v>18.1</v>
      </c>
      <c r="T27" s="24">
        <f t="shared" si="9"/>
        <v>-1.3999999999999986</v>
      </c>
      <c r="U27" s="24">
        <f aca="true" t="shared" si="63" ref="U27:U34">S27/R27%</f>
        <v>92.82051282051282</v>
      </c>
      <c r="V27" s="87">
        <f>V28</f>
        <v>20.5</v>
      </c>
      <c r="W27" s="87">
        <f>W28</f>
        <v>22.8</v>
      </c>
      <c r="X27" s="24">
        <f t="shared" si="22"/>
        <v>2.3000000000000007</v>
      </c>
      <c r="Y27" s="33">
        <f>W27/V27%</f>
        <v>111.21951219512196</v>
      </c>
      <c r="Z27" s="30">
        <f t="shared" si="46"/>
        <v>948</v>
      </c>
      <c r="AA27" s="30">
        <f t="shared" si="23"/>
        <v>882.6999999999999</v>
      </c>
      <c r="AB27" s="30">
        <f t="shared" si="24"/>
        <v>-65.30000000000007</v>
      </c>
      <c r="AC27" s="30">
        <f aca="true" t="shared" si="64" ref="AC27:AC34">AA27/Z27%</f>
        <v>93.11181434599155</v>
      </c>
      <c r="AD27" s="87">
        <f>AD28</f>
        <v>737</v>
      </c>
      <c r="AE27" s="87">
        <f>AE28</f>
        <v>860.8</v>
      </c>
      <c r="AF27" s="57">
        <f t="shared" si="56"/>
        <v>123.79999999999995</v>
      </c>
      <c r="AG27" s="24">
        <f t="shared" si="50"/>
        <v>116.797829036635</v>
      </c>
      <c r="AH27" s="87">
        <f>AH28</f>
        <v>9</v>
      </c>
      <c r="AI27" s="87">
        <f>AI28</f>
        <v>16.1</v>
      </c>
      <c r="AJ27" s="24">
        <f t="shared" si="27"/>
        <v>7.100000000000001</v>
      </c>
      <c r="AK27" s="24">
        <f>AI27/AH27%</f>
        <v>178.8888888888889</v>
      </c>
      <c r="AL27" s="87">
        <f>AL28</f>
        <v>202</v>
      </c>
      <c r="AM27" s="87">
        <f>AM28</f>
        <v>5.8</v>
      </c>
      <c r="AN27" s="24">
        <f t="shared" si="28"/>
        <v>-196.2</v>
      </c>
      <c r="AO27" s="24">
        <f>AM27/AL27%</f>
        <v>2.871287128712871</v>
      </c>
      <c r="AP27" s="27">
        <f t="shared" si="54"/>
        <v>2723.8</v>
      </c>
      <c r="AQ27" s="28">
        <f t="shared" si="54"/>
        <v>2571.3999999999996</v>
      </c>
      <c r="AR27" s="28">
        <f t="shared" si="14"/>
        <v>-152.40000000000055</v>
      </c>
      <c r="AS27" s="34">
        <f t="shared" si="59"/>
        <v>94.40487554152284</v>
      </c>
      <c r="AT27" s="42">
        <f t="shared" si="30"/>
        <v>842.3</v>
      </c>
      <c r="AU27" s="30">
        <f t="shared" si="31"/>
        <v>752.5</v>
      </c>
      <c r="AV27" s="30">
        <f t="shared" si="47"/>
        <v>-89.79999999999995</v>
      </c>
      <c r="AW27" s="35">
        <f>AU27/AT27%</f>
        <v>89.33871542205866</v>
      </c>
      <c r="AX27" s="89">
        <f>AX28</f>
        <v>725.5</v>
      </c>
      <c r="AY27" s="87">
        <f>AY28</f>
        <v>698</v>
      </c>
      <c r="AZ27" s="24">
        <f t="shared" si="45"/>
        <v>-27.5</v>
      </c>
      <c r="BA27" s="36">
        <f t="shared" si="48"/>
        <v>96.20951068228808</v>
      </c>
      <c r="BB27" s="89">
        <f>BB28</f>
        <v>59</v>
      </c>
      <c r="BC27" s="87">
        <f>BC28</f>
        <v>42.7</v>
      </c>
      <c r="BD27" s="24">
        <f aca="true" t="shared" si="65" ref="BD27:BD33">BC27-BB27</f>
        <v>-16.299999999999997</v>
      </c>
      <c r="BE27" s="36">
        <f>BC27/BB27%</f>
        <v>72.37288135593221</v>
      </c>
      <c r="BF27" s="88">
        <f>BF28</f>
        <v>57.8</v>
      </c>
      <c r="BG27" s="87">
        <f>BG28</f>
        <v>11.8</v>
      </c>
      <c r="BH27" s="87">
        <f>BH28</f>
        <v>-46</v>
      </c>
      <c r="BI27" s="36">
        <f>BG27/BF27%</f>
        <v>20.41522491349481</v>
      </c>
      <c r="BJ27" s="69">
        <f t="shared" si="34"/>
        <v>1407.9</v>
      </c>
      <c r="BK27" s="30">
        <f t="shared" si="35"/>
        <v>867.9000000000001</v>
      </c>
      <c r="BL27" s="30">
        <f t="shared" si="36"/>
        <v>-540</v>
      </c>
      <c r="BM27" s="31">
        <f aca="true" t="shared" si="66" ref="BM27:BM34">BK27/BJ27%</f>
        <v>61.64500319624974</v>
      </c>
      <c r="BN27" s="89">
        <f>BN28</f>
        <v>954.5</v>
      </c>
      <c r="BO27" s="89">
        <f>BO28</f>
        <v>819.7</v>
      </c>
      <c r="BP27" s="24">
        <f>BO27-BN27</f>
        <v>-134.79999999999995</v>
      </c>
      <c r="BQ27" s="62">
        <f>BO27/BN27%</f>
        <v>85.87742273441593</v>
      </c>
      <c r="BR27" s="87">
        <f>BR28</f>
        <v>23.3</v>
      </c>
      <c r="BS27" s="87">
        <f>BS28</f>
        <v>48.2</v>
      </c>
      <c r="BT27" s="87">
        <f>BT28</f>
        <v>24.900000000000002</v>
      </c>
      <c r="BU27" s="24" t="s">
        <v>51</v>
      </c>
      <c r="BV27" s="88">
        <f>BV28</f>
        <v>430.1</v>
      </c>
      <c r="BW27" s="87">
        <f>BW28</f>
        <v>0</v>
      </c>
      <c r="BX27" s="57">
        <f>BW27-BV27</f>
        <v>-430.1</v>
      </c>
      <c r="BY27" s="57">
        <f t="shared" si="60"/>
        <v>0</v>
      </c>
      <c r="BZ27" s="90">
        <f>BZ28</f>
        <v>0</v>
      </c>
      <c r="CA27" s="39">
        <f t="shared" si="42"/>
        <v>3439.2999999999997</v>
      </c>
      <c r="CB27" s="39" t="e">
        <f t="shared" si="43"/>
        <v>#DIV/0!</v>
      </c>
    </row>
    <row r="28" spans="1:80" ht="40.5" customHeight="1">
      <c r="A28" s="46" t="s">
        <v>49</v>
      </c>
      <c r="B28" s="47">
        <f>J28+Z28+AT28+BJ28</f>
        <v>4131.700000000001</v>
      </c>
      <c r="C28" s="47">
        <f>K28+AA28+AU28+BK28</f>
        <v>3439.2999999999997</v>
      </c>
      <c r="D28" s="48">
        <f t="shared" si="0"/>
        <v>-692.400000000001</v>
      </c>
      <c r="E28" s="49">
        <f t="shared" si="1"/>
        <v>83.24176489096496</v>
      </c>
      <c r="F28" s="50">
        <f t="shared" si="2"/>
        <v>1881.5</v>
      </c>
      <c r="G28" s="51">
        <f t="shared" si="2"/>
        <v>1818.8999999999999</v>
      </c>
      <c r="H28" s="51">
        <f t="shared" si="3"/>
        <v>-62.600000000000136</v>
      </c>
      <c r="I28" s="52">
        <f>G28/F28%</f>
        <v>96.67286739303745</v>
      </c>
      <c r="J28" s="53">
        <f t="shared" si="21"/>
        <v>933.5</v>
      </c>
      <c r="K28" s="54">
        <f t="shared" si="53"/>
        <v>936.1999999999999</v>
      </c>
      <c r="L28" s="54">
        <f t="shared" si="61"/>
        <v>2.699999999999932</v>
      </c>
      <c r="M28" s="55">
        <f t="shared" si="58"/>
        <v>100.28923406534545</v>
      </c>
      <c r="N28" s="83">
        <v>893.5</v>
      </c>
      <c r="O28" s="84">
        <v>895.3</v>
      </c>
      <c r="P28" s="57">
        <f t="shared" si="55"/>
        <v>1.7999999999999545</v>
      </c>
      <c r="Q28" s="58">
        <f t="shared" si="62"/>
        <v>100.20145495243423</v>
      </c>
      <c r="R28" s="84">
        <v>19.5</v>
      </c>
      <c r="S28" s="84">
        <v>18.1</v>
      </c>
      <c r="T28" s="57">
        <f t="shared" si="9"/>
        <v>-1.3999999999999986</v>
      </c>
      <c r="U28" s="57">
        <f t="shared" si="63"/>
        <v>92.82051282051282</v>
      </c>
      <c r="V28" s="84">
        <v>20.5</v>
      </c>
      <c r="W28" s="84">
        <v>22.8</v>
      </c>
      <c r="X28" s="57">
        <f t="shared" si="22"/>
        <v>2.3000000000000007</v>
      </c>
      <c r="Y28" s="58">
        <f>W28/V28%</f>
        <v>111.21951219512196</v>
      </c>
      <c r="Z28" s="54">
        <f t="shared" si="46"/>
        <v>948</v>
      </c>
      <c r="AA28" s="54">
        <f t="shared" si="23"/>
        <v>882.6999999999999</v>
      </c>
      <c r="AB28" s="54">
        <f t="shared" si="24"/>
        <v>-65.30000000000007</v>
      </c>
      <c r="AC28" s="54">
        <f t="shared" si="64"/>
        <v>93.11181434599155</v>
      </c>
      <c r="AD28" s="84">
        <v>737</v>
      </c>
      <c r="AE28" s="84">
        <v>860.8</v>
      </c>
      <c r="AF28" s="57">
        <f t="shared" si="56"/>
        <v>123.79999999999995</v>
      </c>
      <c r="AG28" s="24">
        <f t="shared" si="50"/>
        <v>116.797829036635</v>
      </c>
      <c r="AH28" s="84">
        <v>9</v>
      </c>
      <c r="AI28" s="84">
        <v>16.1</v>
      </c>
      <c r="AJ28" s="57">
        <f t="shared" si="27"/>
        <v>7.100000000000001</v>
      </c>
      <c r="AK28" s="57">
        <f>AI28/AH28%</f>
        <v>178.8888888888889</v>
      </c>
      <c r="AL28" s="84">
        <v>202</v>
      </c>
      <c r="AM28" s="84">
        <v>5.8</v>
      </c>
      <c r="AN28" s="57">
        <f t="shared" si="28"/>
        <v>-196.2</v>
      </c>
      <c r="AO28" s="57">
        <f>AM28/AL28%</f>
        <v>2.871287128712871</v>
      </c>
      <c r="AP28" s="50">
        <f t="shared" si="54"/>
        <v>2723.8</v>
      </c>
      <c r="AQ28" s="51">
        <f t="shared" si="54"/>
        <v>2571.3999999999996</v>
      </c>
      <c r="AR28" s="51">
        <f t="shared" si="14"/>
        <v>-152.40000000000055</v>
      </c>
      <c r="AS28" s="59">
        <f t="shared" si="59"/>
        <v>94.40487554152284</v>
      </c>
      <c r="AT28" s="53">
        <f t="shared" si="30"/>
        <v>842.3</v>
      </c>
      <c r="AU28" s="54">
        <f t="shared" si="31"/>
        <v>752.5</v>
      </c>
      <c r="AV28" s="54">
        <f t="shared" si="47"/>
        <v>-89.79999999999995</v>
      </c>
      <c r="AW28" s="55">
        <f>AU28/AT28%</f>
        <v>89.33871542205866</v>
      </c>
      <c r="AX28" s="85">
        <v>725.5</v>
      </c>
      <c r="AY28" s="84">
        <v>698</v>
      </c>
      <c r="AZ28" s="57">
        <f t="shared" si="45"/>
        <v>-27.5</v>
      </c>
      <c r="BA28" s="61">
        <f t="shared" si="48"/>
        <v>96.20951068228808</v>
      </c>
      <c r="BB28" s="85">
        <v>59</v>
      </c>
      <c r="BC28" s="84">
        <v>42.7</v>
      </c>
      <c r="BD28" s="57">
        <f t="shared" si="65"/>
        <v>-16.299999999999997</v>
      </c>
      <c r="BE28" s="61">
        <f>BC28/BB28%</f>
        <v>72.37288135593221</v>
      </c>
      <c r="BF28" s="83">
        <v>57.8</v>
      </c>
      <c r="BG28" s="84">
        <v>11.8</v>
      </c>
      <c r="BH28" s="57">
        <f aca="true" t="shared" si="67" ref="BH28:BH33">BG28-BF28</f>
        <v>-46</v>
      </c>
      <c r="BI28" s="61">
        <f>BG28/BF28%</f>
        <v>20.41522491349481</v>
      </c>
      <c r="BJ28" s="68">
        <f>BN28+BR28+BV28</f>
        <v>1407.9</v>
      </c>
      <c r="BK28" s="54">
        <f>SUM(BO28+BS28+BW28)</f>
        <v>867.9000000000001</v>
      </c>
      <c r="BL28" s="54">
        <f t="shared" si="36"/>
        <v>-540</v>
      </c>
      <c r="BM28" s="55">
        <f t="shared" si="66"/>
        <v>61.64500319624974</v>
      </c>
      <c r="BN28" s="85">
        <v>954.5</v>
      </c>
      <c r="BO28" s="84">
        <v>819.7</v>
      </c>
      <c r="BP28" s="24">
        <f>BO28-BN28</f>
        <v>-134.79999999999995</v>
      </c>
      <c r="BQ28" s="62">
        <f>BO28/BN28%</f>
        <v>85.87742273441593</v>
      </c>
      <c r="BR28" s="84">
        <v>23.3</v>
      </c>
      <c r="BS28" s="84">
        <v>48.2</v>
      </c>
      <c r="BT28" s="57">
        <f aca="true" t="shared" si="68" ref="BT28:BT34">BS28-BR28</f>
        <v>24.900000000000002</v>
      </c>
      <c r="BU28" s="57" t="s">
        <v>51</v>
      </c>
      <c r="BV28" s="83">
        <v>430.1</v>
      </c>
      <c r="BW28" s="84"/>
      <c r="BX28" s="57">
        <f>BW28-BV28</f>
        <v>-430.1</v>
      </c>
      <c r="BY28" s="57">
        <f t="shared" si="60"/>
        <v>0</v>
      </c>
      <c r="BZ28" s="86"/>
      <c r="CA28" s="65">
        <f t="shared" si="42"/>
        <v>3439.2999999999997</v>
      </c>
      <c r="CB28" s="65" t="e">
        <f t="shared" si="43"/>
        <v>#DIV/0!</v>
      </c>
    </row>
    <row r="29" spans="1:80" s="40" customFormat="1" ht="31.5" customHeight="1">
      <c r="A29" s="75" t="s">
        <v>50</v>
      </c>
      <c r="B29" s="88">
        <f>B30</f>
        <v>132.7</v>
      </c>
      <c r="C29" s="88">
        <f>C30</f>
        <v>240.79999999999995</v>
      </c>
      <c r="D29" s="25">
        <f t="shared" si="0"/>
        <v>108.09999999999997</v>
      </c>
      <c r="E29" s="91" t="s">
        <v>51</v>
      </c>
      <c r="F29" s="27">
        <f t="shared" si="2"/>
        <v>34.5</v>
      </c>
      <c r="G29" s="28">
        <f t="shared" si="2"/>
        <v>135.39999999999998</v>
      </c>
      <c r="H29" s="28">
        <f t="shared" si="3"/>
        <v>100.89999999999998</v>
      </c>
      <c r="I29" s="29" t="s">
        <v>51</v>
      </c>
      <c r="J29" s="42">
        <f t="shared" si="21"/>
        <v>24.4</v>
      </c>
      <c r="K29" s="30">
        <f t="shared" si="53"/>
        <v>94.69999999999999</v>
      </c>
      <c r="L29" s="30">
        <f t="shared" si="61"/>
        <v>70.29999999999998</v>
      </c>
      <c r="M29" s="31"/>
      <c r="N29" s="88">
        <f>N30</f>
        <v>0</v>
      </c>
      <c r="O29" s="88">
        <f>O30</f>
        <v>21.5</v>
      </c>
      <c r="P29" s="57">
        <f t="shared" si="55"/>
        <v>21.5</v>
      </c>
      <c r="Q29" s="58"/>
      <c r="R29" s="88">
        <f>R30</f>
        <v>0</v>
      </c>
      <c r="S29" s="88">
        <f>S30</f>
        <v>32.3</v>
      </c>
      <c r="T29" s="24">
        <f t="shared" si="9"/>
        <v>32.3</v>
      </c>
      <c r="U29" s="24"/>
      <c r="V29" s="88">
        <f>V30</f>
        <v>24.4</v>
      </c>
      <c r="W29" s="88">
        <f>W30</f>
        <v>40.9</v>
      </c>
      <c r="X29" s="57">
        <f t="shared" si="22"/>
        <v>16.5</v>
      </c>
      <c r="Y29" s="58"/>
      <c r="Z29" s="30">
        <f t="shared" si="46"/>
        <v>10.1</v>
      </c>
      <c r="AA29" s="30">
        <f t="shared" si="23"/>
        <v>40.7</v>
      </c>
      <c r="AB29" s="30">
        <f t="shared" si="24"/>
        <v>30.6</v>
      </c>
      <c r="AC29" s="30"/>
      <c r="AD29" s="88">
        <f>AD30</f>
        <v>0</v>
      </c>
      <c r="AE29" s="88">
        <f>AE30</f>
        <v>31.6</v>
      </c>
      <c r="AF29" s="24">
        <f t="shared" si="56"/>
        <v>31.6</v>
      </c>
      <c r="AG29" s="24"/>
      <c r="AH29" s="88">
        <f>AH30</f>
        <v>10.1</v>
      </c>
      <c r="AI29" s="88">
        <f>AI30</f>
        <v>4</v>
      </c>
      <c r="AJ29" s="24">
        <f t="shared" si="27"/>
        <v>-6.1</v>
      </c>
      <c r="AK29" s="24"/>
      <c r="AL29" s="87">
        <f>AL30</f>
        <v>0</v>
      </c>
      <c r="AM29" s="87">
        <f>AM30</f>
        <v>5.1</v>
      </c>
      <c r="AN29" s="24">
        <f t="shared" si="28"/>
        <v>5.1</v>
      </c>
      <c r="AO29" s="24"/>
      <c r="AP29" s="27">
        <f>J29+Z29+AT29</f>
        <v>34.5</v>
      </c>
      <c r="AQ29" s="92">
        <f>AQ30</f>
        <v>165.09999999999997</v>
      </c>
      <c r="AR29" s="28">
        <f t="shared" si="14"/>
        <v>130.59999999999997</v>
      </c>
      <c r="AS29" s="305" t="s">
        <v>51</v>
      </c>
      <c r="AT29" s="42">
        <f t="shared" si="30"/>
        <v>0</v>
      </c>
      <c r="AU29" s="30">
        <f t="shared" si="31"/>
        <v>29.700000000000003</v>
      </c>
      <c r="AV29" s="30">
        <f t="shared" si="47"/>
        <v>29.700000000000003</v>
      </c>
      <c r="AW29" s="35"/>
      <c r="AX29" s="89">
        <f>AX30</f>
        <v>0</v>
      </c>
      <c r="AY29" s="88">
        <f>AY30</f>
        <v>2.6</v>
      </c>
      <c r="AZ29" s="24">
        <f t="shared" si="45"/>
        <v>2.6</v>
      </c>
      <c r="BA29" s="36"/>
      <c r="BB29" s="89">
        <f>BB30</f>
        <v>0</v>
      </c>
      <c r="BC29" s="88">
        <f>BC30</f>
        <v>0</v>
      </c>
      <c r="BD29" s="57">
        <f t="shared" si="65"/>
        <v>0</v>
      </c>
      <c r="BE29" s="61"/>
      <c r="BF29" s="88">
        <f>BF30</f>
        <v>0</v>
      </c>
      <c r="BG29" s="88">
        <f>BG30</f>
        <v>27.1</v>
      </c>
      <c r="BH29" s="57">
        <f t="shared" si="67"/>
        <v>27.1</v>
      </c>
      <c r="BI29" s="61"/>
      <c r="BJ29" s="69">
        <f t="shared" si="34"/>
        <v>0</v>
      </c>
      <c r="BK29" s="30">
        <f t="shared" si="35"/>
        <v>75.7</v>
      </c>
      <c r="BL29" s="30">
        <f t="shared" si="36"/>
        <v>75.7</v>
      </c>
      <c r="BM29" s="31"/>
      <c r="BN29" s="88">
        <f>BN30</f>
        <v>0</v>
      </c>
      <c r="BO29" s="88">
        <f>BO30</f>
        <v>21.3</v>
      </c>
      <c r="BP29" s="24">
        <f aca="true" t="shared" si="69" ref="BP29:BP34">BO29-BN29</f>
        <v>21.3</v>
      </c>
      <c r="BQ29" s="62"/>
      <c r="BR29" s="87">
        <f>BR30</f>
        <v>0</v>
      </c>
      <c r="BS29" s="87">
        <f>BS30</f>
        <v>54.4</v>
      </c>
      <c r="BT29" s="24">
        <f t="shared" si="68"/>
        <v>54.4</v>
      </c>
      <c r="BU29" s="57"/>
      <c r="BV29" s="88">
        <f>BV30</f>
        <v>0</v>
      </c>
      <c r="BW29" s="87">
        <f>BW30</f>
        <v>0</v>
      </c>
      <c r="BX29" s="24">
        <f aca="true" t="shared" si="70" ref="BX29:BX34">BW29-BV29</f>
        <v>0</v>
      </c>
      <c r="BY29" s="24" t="e">
        <f t="shared" si="60"/>
        <v>#DIV/0!</v>
      </c>
      <c r="BZ29" s="90">
        <f>BZ30</f>
        <v>0</v>
      </c>
      <c r="CA29" s="39">
        <f t="shared" si="42"/>
        <v>240.79999999999995</v>
      </c>
      <c r="CB29" s="39" t="e">
        <f t="shared" si="43"/>
        <v>#DIV/0!</v>
      </c>
    </row>
    <row r="30" spans="1:80" ht="40.5" customHeight="1">
      <c r="A30" s="93" t="s">
        <v>52</v>
      </c>
      <c r="B30" s="47">
        <v>132.7</v>
      </c>
      <c r="C30" s="47">
        <f>K30+AA30+AU30+BK30</f>
        <v>240.79999999999995</v>
      </c>
      <c r="D30" s="48">
        <f t="shared" si="0"/>
        <v>108.09999999999997</v>
      </c>
      <c r="E30" s="94" t="s">
        <v>51</v>
      </c>
      <c r="F30" s="50">
        <f t="shared" si="2"/>
        <v>34.5</v>
      </c>
      <c r="G30" s="51">
        <f t="shared" si="2"/>
        <v>135.39999999999998</v>
      </c>
      <c r="H30" s="51">
        <f t="shared" si="3"/>
        <v>100.89999999999998</v>
      </c>
      <c r="I30" s="52" t="s">
        <v>51</v>
      </c>
      <c r="J30" s="53">
        <f t="shared" si="21"/>
        <v>24.4</v>
      </c>
      <c r="K30" s="54">
        <f t="shared" si="53"/>
        <v>94.69999999999999</v>
      </c>
      <c r="L30" s="54">
        <f t="shared" si="61"/>
        <v>70.29999999999998</v>
      </c>
      <c r="M30" s="55"/>
      <c r="N30" s="83"/>
      <c r="O30" s="84">
        <v>21.5</v>
      </c>
      <c r="P30" s="57">
        <f t="shared" si="55"/>
        <v>21.5</v>
      </c>
      <c r="Q30" s="58"/>
      <c r="R30" s="84"/>
      <c r="S30" s="84">
        <v>32.3</v>
      </c>
      <c r="T30" s="57">
        <f t="shared" si="9"/>
        <v>32.3</v>
      </c>
      <c r="U30" s="57"/>
      <c r="V30" s="84">
        <v>24.4</v>
      </c>
      <c r="W30" s="84">
        <v>40.9</v>
      </c>
      <c r="X30" s="57">
        <f t="shared" si="22"/>
        <v>16.5</v>
      </c>
      <c r="Y30" s="58"/>
      <c r="Z30" s="54">
        <f t="shared" si="46"/>
        <v>10.1</v>
      </c>
      <c r="AA30" s="54">
        <f t="shared" si="23"/>
        <v>40.7</v>
      </c>
      <c r="AB30" s="54">
        <f t="shared" si="24"/>
        <v>30.6</v>
      </c>
      <c r="AC30" s="54"/>
      <c r="AD30" s="84"/>
      <c r="AE30" s="84">
        <v>31.6</v>
      </c>
      <c r="AF30" s="57">
        <f t="shared" si="56"/>
        <v>31.6</v>
      </c>
      <c r="AG30" s="24"/>
      <c r="AH30" s="84">
        <v>10.1</v>
      </c>
      <c r="AI30" s="84">
        <v>4</v>
      </c>
      <c r="AJ30" s="57">
        <f t="shared" si="27"/>
        <v>-6.1</v>
      </c>
      <c r="AK30" s="57"/>
      <c r="AL30" s="84"/>
      <c r="AM30" s="84">
        <v>5.1</v>
      </c>
      <c r="AN30" s="57">
        <f t="shared" si="28"/>
        <v>5.1</v>
      </c>
      <c r="AO30" s="57"/>
      <c r="AP30" s="27">
        <f>J30+Z30+AT30</f>
        <v>34.5</v>
      </c>
      <c r="AQ30" s="51">
        <f aca="true" t="shared" si="71" ref="AP30:AQ34">K30+AA30+AU30</f>
        <v>165.09999999999997</v>
      </c>
      <c r="AR30" s="51">
        <f t="shared" si="14"/>
        <v>130.59999999999997</v>
      </c>
      <c r="AS30" s="306" t="s">
        <v>51</v>
      </c>
      <c r="AT30" s="53">
        <f t="shared" si="30"/>
        <v>0</v>
      </c>
      <c r="AU30" s="54">
        <f t="shared" si="31"/>
        <v>29.700000000000003</v>
      </c>
      <c r="AV30" s="54">
        <f t="shared" si="47"/>
        <v>29.700000000000003</v>
      </c>
      <c r="AW30" s="55"/>
      <c r="AX30" s="85"/>
      <c r="AY30" s="84">
        <v>2.6</v>
      </c>
      <c r="AZ30" s="57">
        <f t="shared" si="45"/>
        <v>2.6</v>
      </c>
      <c r="BA30" s="61"/>
      <c r="BB30" s="85"/>
      <c r="BC30" s="84"/>
      <c r="BD30" s="57">
        <f t="shared" si="65"/>
        <v>0</v>
      </c>
      <c r="BE30" s="61"/>
      <c r="BF30" s="83"/>
      <c r="BG30" s="84">
        <v>27.1</v>
      </c>
      <c r="BH30" s="57">
        <f t="shared" si="67"/>
        <v>27.1</v>
      </c>
      <c r="BI30" s="61"/>
      <c r="BJ30" s="68">
        <f t="shared" si="34"/>
        <v>0</v>
      </c>
      <c r="BK30" s="54">
        <f t="shared" si="35"/>
        <v>75.7</v>
      </c>
      <c r="BL30" s="54">
        <f t="shared" si="36"/>
        <v>75.7</v>
      </c>
      <c r="BM30" s="55"/>
      <c r="BN30" s="85"/>
      <c r="BO30" s="84">
        <v>21.3</v>
      </c>
      <c r="BP30" s="24">
        <f t="shared" si="69"/>
        <v>21.3</v>
      </c>
      <c r="BQ30" s="62"/>
      <c r="BR30" s="84"/>
      <c r="BS30" s="84">
        <v>54.4</v>
      </c>
      <c r="BT30" s="24">
        <f t="shared" si="68"/>
        <v>54.4</v>
      </c>
      <c r="BU30" s="57"/>
      <c r="BV30" s="83"/>
      <c r="BW30" s="84"/>
      <c r="BX30" s="57">
        <f t="shared" si="70"/>
        <v>0</v>
      </c>
      <c r="BY30" s="57" t="e">
        <f t="shared" si="60"/>
        <v>#DIV/0!</v>
      </c>
      <c r="BZ30" s="86"/>
      <c r="CA30" s="65">
        <f t="shared" si="42"/>
        <v>240.79999999999995</v>
      </c>
      <c r="CB30" s="65" t="e">
        <f t="shared" si="43"/>
        <v>#DIV/0!</v>
      </c>
    </row>
    <row r="31" spans="1:80" s="96" customFormat="1" ht="33.75" customHeight="1">
      <c r="A31" s="95" t="s">
        <v>53</v>
      </c>
      <c r="B31" s="88">
        <f>B33+B32</f>
        <v>3500</v>
      </c>
      <c r="C31" s="88">
        <f>C33+C32</f>
        <v>4718.700000000001</v>
      </c>
      <c r="D31" s="24">
        <f t="shared" si="0"/>
        <v>1218.7000000000007</v>
      </c>
      <c r="E31" s="26">
        <f t="shared" si="1"/>
        <v>134.82000000000002</v>
      </c>
      <c r="F31" s="27">
        <f t="shared" si="2"/>
        <v>2542.1</v>
      </c>
      <c r="G31" s="28">
        <f t="shared" si="2"/>
        <v>2994.1</v>
      </c>
      <c r="H31" s="28">
        <f t="shared" si="3"/>
        <v>452</v>
      </c>
      <c r="I31" s="29">
        <f>G31/F31%</f>
        <v>117.78057511506235</v>
      </c>
      <c r="J31" s="42">
        <f t="shared" si="21"/>
        <v>1742.8999999999999</v>
      </c>
      <c r="K31" s="30">
        <f t="shared" si="53"/>
        <v>1749.6</v>
      </c>
      <c r="L31" s="30">
        <f t="shared" si="61"/>
        <v>6.7000000000000455</v>
      </c>
      <c r="M31" s="31">
        <f t="shared" si="58"/>
        <v>100.38441677663664</v>
      </c>
      <c r="N31" s="88">
        <f>N33+N32</f>
        <v>153</v>
      </c>
      <c r="O31" s="88">
        <f>O33+O32</f>
        <v>158</v>
      </c>
      <c r="P31" s="24">
        <f t="shared" si="55"/>
        <v>5</v>
      </c>
      <c r="Q31" s="33">
        <f t="shared" si="62"/>
        <v>103.26797385620915</v>
      </c>
      <c r="R31" s="88">
        <f>R33+R32</f>
        <v>318.8</v>
      </c>
      <c r="S31" s="88">
        <f>S33+S32</f>
        <v>320.1</v>
      </c>
      <c r="T31" s="24">
        <f t="shared" si="9"/>
        <v>1.3000000000000114</v>
      </c>
      <c r="U31" s="24">
        <f t="shared" si="63"/>
        <v>100.4077791718946</v>
      </c>
      <c r="V31" s="88">
        <f>V33+V32</f>
        <v>1271.1</v>
      </c>
      <c r="W31" s="88">
        <f>W33+W32</f>
        <v>1271.5</v>
      </c>
      <c r="X31" s="24">
        <f t="shared" si="22"/>
        <v>0.40000000000009095</v>
      </c>
      <c r="Y31" s="58">
        <f>W31/V31%</f>
        <v>100.03146880654552</v>
      </c>
      <c r="Z31" s="30">
        <f t="shared" si="46"/>
        <v>799.1999999999999</v>
      </c>
      <c r="AA31" s="30">
        <f t="shared" si="23"/>
        <v>1244.5</v>
      </c>
      <c r="AB31" s="30">
        <f t="shared" si="24"/>
        <v>445.30000000000007</v>
      </c>
      <c r="AC31" s="30">
        <f t="shared" si="64"/>
        <v>155.71821821821823</v>
      </c>
      <c r="AD31" s="88">
        <f>AD33+AD32</f>
        <v>233.2</v>
      </c>
      <c r="AE31" s="88">
        <f>AE33+AE32</f>
        <v>608.1</v>
      </c>
      <c r="AF31" s="24">
        <f t="shared" si="56"/>
        <v>374.90000000000003</v>
      </c>
      <c r="AG31" s="24">
        <f t="shared" si="50"/>
        <v>260.76329331046315</v>
      </c>
      <c r="AH31" s="88">
        <f>AH33+AH32</f>
        <v>283.1</v>
      </c>
      <c r="AI31" s="88">
        <f>AI33+AI32</f>
        <v>252.10000000000002</v>
      </c>
      <c r="AJ31" s="24">
        <f t="shared" si="27"/>
        <v>-31</v>
      </c>
      <c r="AK31" s="24">
        <f>AI31/AH31%</f>
        <v>89.04980572235958</v>
      </c>
      <c r="AL31" s="87">
        <f>AL33+AL32</f>
        <v>282.9</v>
      </c>
      <c r="AM31" s="87">
        <f>AM33+AM32</f>
        <v>384.3</v>
      </c>
      <c r="AN31" s="24">
        <f t="shared" si="28"/>
        <v>101.40000000000003</v>
      </c>
      <c r="AO31" s="24">
        <f>AM31/AL31%</f>
        <v>135.84305408271476</v>
      </c>
      <c r="AP31" s="27">
        <f t="shared" si="71"/>
        <v>3215</v>
      </c>
      <c r="AQ31" s="28">
        <f t="shared" si="71"/>
        <v>3891.3</v>
      </c>
      <c r="AR31" s="28">
        <f t="shared" si="14"/>
        <v>676.3000000000002</v>
      </c>
      <c r="AS31" s="34">
        <f t="shared" si="59"/>
        <v>121.03576982892692</v>
      </c>
      <c r="AT31" s="42">
        <f t="shared" si="30"/>
        <v>672.9</v>
      </c>
      <c r="AU31" s="30">
        <f t="shared" si="31"/>
        <v>897.2</v>
      </c>
      <c r="AV31" s="30">
        <f t="shared" si="47"/>
        <v>224.30000000000007</v>
      </c>
      <c r="AW31" s="35">
        <f>AU31/AT31%</f>
        <v>133.33333333333334</v>
      </c>
      <c r="AX31" s="89">
        <f>AX33+AX32</f>
        <v>272.9</v>
      </c>
      <c r="AY31" s="88">
        <f>AY33+AY32</f>
        <v>182.1</v>
      </c>
      <c r="AZ31" s="24">
        <f t="shared" si="45"/>
        <v>-90.79999999999998</v>
      </c>
      <c r="BA31" s="61">
        <f t="shared" si="48"/>
        <v>66.72773909857091</v>
      </c>
      <c r="BB31" s="89">
        <f>BB33+BB32</f>
        <v>200</v>
      </c>
      <c r="BC31" s="88">
        <f>BC33+BC32</f>
        <v>651.2</v>
      </c>
      <c r="BD31" s="24">
        <f t="shared" si="65"/>
        <v>451.20000000000005</v>
      </c>
      <c r="BE31" s="36">
        <f>BC31/BB31%</f>
        <v>325.6</v>
      </c>
      <c r="BF31" s="88">
        <f>BF33+BF32</f>
        <v>200</v>
      </c>
      <c r="BG31" s="88">
        <f>BG33+BG32</f>
        <v>63.900000000000006</v>
      </c>
      <c r="BH31" s="24">
        <f t="shared" si="67"/>
        <v>-136.1</v>
      </c>
      <c r="BI31" s="36">
        <f>BG31/BF31%</f>
        <v>31.950000000000003</v>
      </c>
      <c r="BJ31" s="69">
        <f t="shared" si="34"/>
        <v>285</v>
      </c>
      <c r="BK31" s="30">
        <f t="shared" si="35"/>
        <v>827.4</v>
      </c>
      <c r="BL31" s="30">
        <f t="shared" si="36"/>
        <v>542.4</v>
      </c>
      <c r="BM31" s="55">
        <f t="shared" si="66"/>
        <v>290.3157894736842</v>
      </c>
      <c r="BN31" s="88">
        <f>BN33+BN32</f>
        <v>150</v>
      </c>
      <c r="BO31" s="88">
        <f>BO33+BO32</f>
        <v>264.4</v>
      </c>
      <c r="BP31" s="24">
        <f t="shared" si="69"/>
        <v>114.39999999999998</v>
      </c>
      <c r="BQ31" s="62" t="s">
        <v>51</v>
      </c>
      <c r="BR31" s="87">
        <f>BR33+BR32</f>
        <v>135</v>
      </c>
      <c r="BS31" s="87">
        <f>BS33+BS32</f>
        <v>563</v>
      </c>
      <c r="BT31" s="24">
        <f t="shared" si="68"/>
        <v>428</v>
      </c>
      <c r="BU31" s="57" t="s">
        <v>51</v>
      </c>
      <c r="BV31" s="88">
        <f>BV33+BV32</f>
        <v>0</v>
      </c>
      <c r="BW31" s="87">
        <f>BW33+BW32</f>
        <v>0</v>
      </c>
      <c r="BX31" s="24">
        <f t="shared" si="70"/>
        <v>0</v>
      </c>
      <c r="BY31" s="24" t="e">
        <f t="shared" si="60"/>
        <v>#DIV/0!</v>
      </c>
      <c r="BZ31" s="90">
        <f>BZ33+BZ32</f>
        <v>0</v>
      </c>
      <c r="CA31" s="39">
        <f t="shared" si="42"/>
        <v>4718.700000000001</v>
      </c>
      <c r="CB31" s="39" t="e">
        <f t="shared" si="43"/>
        <v>#DIV/0!</v>
      </c>
    </row>
    <row r="32" spans="1:80" s="2" customFormat="1" ht="22.5" customHeight="1">
      <c r="A32" s="74" t="s">
        <v>54</v>
      </c>
      <c r="B32" s="47">
        <f aca="true" t="shared" si="72" ref="B32:C34">J32+Z32+AT32+BJ32</f>
        <v>1500.0000000000002</v>
      </c>
      <c r="C32" s="47">
        <f t="shared" si="72"/>
        <v>1854.1000000000004</v>
      </c>
      <c r="D32" s="57">
        <f t="shared" si="0"/>
        <v>354.10000000000014</v>
      </c>
      <c r="E32" s="49">
        <f t="shared" si="1"/>
        <v>123.60666666666668</v>
      </c>
      <c r="F32" s="50">
        <f t="shared" si="2"/>
        <v>1427.1000000000001</v>
      </c>
      <c r="G32" s="51">
        <f t="shared" si="2"/>
        <v>1675.3000000000002</v>
      </c>
      <c r="H32" s="51">
        <f t="shared" si="3"/>
        <v>248.20000000000005</v>
      </c>
      <c r="I32" s="52">
        <f>G32/F32%</f>
        <v>117.39191367108123</v>
      </c>
      <c r="J32" s="53">
        <f t="shared" si="21"/>
        <v>1177.9</v>
      </c>
      <c r="K32" s="54">
        <f t="shared" si="53"/>
        <v>1182.2</v>
      </c>
      <c r="L32" s="54">
        <f t="shared" si="61"/>
        <v>4.2999999999999545</v>
      </c>
      <c r="M32" s="55">
        <f t="shared" si="58"/>
        <v>100.36505645640545</v>
      </c>
      <c r="N32" s="83">
        <v>73</v>
      </c>
      <c r="O32" s="84">
        <v>73.4</v>
      </c>
      <c r="P32" s="57">
        <f t="shared" si="55"/>
        <v>0.4000000000000057</v>
      </c>
      <c r="Q32" s="58">
        <f t="shared" si="62"/>
        <v>100.54794520547946</v>
      </c>
      <c r="R32" s="84">
        <v>168.8</v>
      </c>
      <c r="S32" s="84">
        <v>169.5</v>
      </c>
      <c r="T32" s="57">
        <f t="shared" si="9"/>
        <v>0.6999999999999886</v>
      </c>
      <c r="U32" s="57">
        <f t="shared" si="63"/>
        <v>100.41469194312795</v>
      </c>
      <c r="V32" s="84">
        <v>936.1</v>
      </c>
      <c r="W32" s="84">
        <v>939.3</v>
      </c>
      <c r="X32" s="57">
        <f t="shared" si="22"/>
        <v>3.199999999999932</v>
      </c>
      <c r="Y32" s="58">
        <f>W32/V32%</f>
        <v>100.34184382010467</v>
      </c>
      <c r="Z32" s="54">
        <f t="shared" si="46"/>
        <v>249.20000000000002</v>
      </c>
      <c r="AA32" s="54">
        <f t="shared" si="23"/>
        <v>493.1</v>
      </c>
      <c r="AB32" s="54">
        <f t="shared" si="24"/>
        <v>243.9</v>
      </c>
      <c r="AC32" s="54">
        <f t="shared" si="64"/>
        <v>197.87319422150884</v>
      </c>
      <c r="AD32" s="84">
        <v>83.2</v>
      </c>
      <c r="AE32" s="84">
        <v>72.7</v>
      </c>
      <c r="AF32" s="57">
        <f t="shared" si="56"/>
        <v>-10.5</v>
      </c>
      <c r="AG32" s="24">
        <f t="shared" si="50"/>
        <v>87.3798076923077</v>
      </c>
      <c r="AH32" s="84">
        <v>83.1</v>
      </c>
      <c r="AI32" s="84">
        <v>72.7</v>
      </c>
      <c r="AJ32" s="57">
        <f t="shared" si="27"/>
        <v>-10.399999999999991</v>
      </c>
      <c r="AK32" s="57">
        <f>AI32/AH32%</f>
        <v>87.4849578820698</v>
      </c>
      <c r="AL32" s="84">
        <v>82.9</v>
      </c>
      <c r="AM32" s="84">
        <v>347.7</v>
      </c>
      <c r="AN32" s="57">
        <f t="shared" si="28"/>
        <v>264.79999999999995</v>
      </c>
      <c r="AO32" s="57">
        <f>AM32/AL32%</f>
        <v>419.42098914354636</v>
      </c>
      <c r="AP32" s="50">
        <f t="shared" si="71"/>
        <v>1500.0000000000002</v>
      </c>
      <c r="AQ32" s="51">
        <f t="shared" si="71"/>
        <v>1731.7000000000003</v>
      </c>
      <c r="AR32" s="51">
        <f t="shared" si="14"/>
        <v>231.70000000000005</v>
      </c>
      <c r="AS32" s="59">
        <f t="shared" si="59"/>
        <v>115.44666666666667</v>
      </c>
      <c r="AT32" s="53">
        <f t="shared" si="30"/>
        <v>72.9</v>
      </c>
      <c r="AU32" s="54">
        <f t="shared" si="31"/>
        <v>56.400000000000006</v>
      </c>
      <c r="AV32" s="54">
        <f t="shared" si="47"/>
        <v>-16.5</v>
      </c>
      <c r="AW32" s="35">
        <f>AU32/AT32%</f>
        <v>77.36625514403292</v>
      </c>
      <c r="AX32" s="85">
        <v>72.9</v>
      </c>
      <c r="AY32" s="84">
        <v>5.1</v>
      </c>
      <c r="AZ32" s="57">
        <f t="shared" si="45"/>
        <v>-67.80000000000001</v>
      </c>
      <c r="BA32" s="61">
        <f t="shared" si="48"/>
        <v>6.99588477366255</v>
      </c>
      <c r="BB32" s="85"/>
      <c r="BC32" s="84">
        <v>30</v>
      </c>
      <c r="BD32" s="57">
        <f t="shared" si="65"/>
        <v>30</v>
      </c>
      <c r="BE32" s="61"/>
      <c r="BF32" s="83"/>
      <c r="BG32" s="84">
        <v>21.3</v>
      </c>
      <c r="BH32" s="57">
        <f t="shared" si="67"/>
        <v>21.3</v>
      </c>
      <c r="BI32" s="61"/>
      <c r="BJ32" s="68">
        <f t="shared" si="34"/>
        <v>0</v>
      </c>
      <c r="BK32" s="54">
        <f t="shared" si="35"/>
        <v>122.39999999999999</v>
      </c>
      <c r="BL32" s="54">
        <f>BK32-BJ32</f>
        <v>122.39999999999999</v>
      </c>
      <c r="BM32" s="55"/>
      <c r="BN32" s="85">
        <v>0</v>
      </c>
      <c r="BO32" s="84">
        <v>110.8</v>
      </c>
      <c r="BP32" s="24">
        <f t="shared" si="69"/>
        <v>110.8</v>
      </c>
      <c r="BQ32" s="62"/>
      <c r="BR32" s="84"/>
      <c r="BS32" s="84">
        <v>11.6</v>
      </c>
      <c r="BT32" s="57">
        <f t="shared" si="68"/>
        <v>11.6</v>
      </c>
      <c r="BU32" s="57"/>
      <c r="BV32" s="83"/>
      <c r="BW32" s="84"/>
      <c r="BX32" s="57">
        <f t="shared" si="70"/>
        <v>0</v>
      </c>
      <c r="BY32" s="57" t="e">
        <f t="shared" si="60"/>
        <v>#DIV/0!</v>
      </c>
      <c r="BZ32" s="86"/>
      <c r="CA32" s="65">
        <f t="shared" si="42"/>
        <v>1854.1000000000004</v>
      </c>
      <c r="CB32" s="65" t="e">
        <f t="shared" si="43"/>
        <v>#DIV/0!</v>
      </c>
    </row>
    <row r="33" spans="1:80" ht="21.75" customHeight="1">
      <c r="A33" s="93" t="s">
        <v>55</v>
      </c>
      <c r="B33" s="47">
        <f t="shared" si="72"/>
        <v>2000</v>
      </c>
      <c r="C33" s="47">
        <f t="shared" si="72"/>
        <v>2864.6</v>
      </c>
      <c r="D33" s="48">
        <f t="shared" si="0"/>
        <v>864.5999999999999</v>
      </c>
      <c r="E33" s="49">
        <f t="shared" si="1"/>
        <v>143.23</v>
      </c>
      <c r="F33" s="50">
        <f t="shared" si="2"/>
        <v>1115</v>
      </c>
      <c r="G33" s="51">
        <f t="shared" si="2"/>
        <v>1318.8</v>
      </c>
      <c r="H33" s="51">
        <f t="shared" si="3"/>
        <v>203.79999999999995</v>
      </c>
      <c r="I33" s="52">
        <f>G33/F33%</f>
        <v>118.27802690582959</v>
      </c>
      <c r="J33" s="53">
        <f t="shared" si="21"/>
        <v>565</v>
      </c>
      <c r="K33" s="54">
        <f t="shared" si="53"/>
        <v>567.4</v>
      </c>
      <c r="L33" s="54">
        <f t="shared" si="61"/>
        <v>2.3999999999999773</v>
      </c>
      <c r="M33" s="55">
        <f t="shared" si="58"/>
        <v>100.42477876106193</v>
      </c>
      <c r="N33" s="83">
        <v>80</v>
      </c>
      <c r="O33" s="84">
        <v>84.6</v>
      </c>
      <c r="P33" s="24">
        <f t="shared" si="55"/>
        <v>4.599999999999994</v>
      </c>
      <c r="Q33" s="58">
        <f t="shared" si="62"/>
        <v>105.74999999999999</v>
      </c>
      <c r="R33" s="84">
        <v>150</v>
      </c>
      <c r="S33" s="84">
        <v>150.6</v>
      </c>
      <c r="T33" s="57">
        <f t="shared" si="9"/>
        <v>0.5999999999999943</v>
      </c>
      <c r="U33" s="57">
        <f t="shared" si="63"/>
        <v>100.39999999999999</v>
      </c>
      <c r="V33" s="84">
        <v>335</v>
      </c>
      <c r="W33" s="84">
        <v>332.2</v>
      </c>
      <c r="X33" s="57">
        <f t="shared" si="22"/>
        <v>-2.8000000000000114</v>
      </c>
      <c r="Y33" s="58">
        <f>W33/V33%</f>
        <v>99.16417910447761</v>
      </c>
      <c r="Z33" s="54">
        <f t="shared" si="46"/>
        <v>550</v>
      </c>
      <c r="AA33" s="30">
        <f t="shared" si="23"/>
        <v>751.4</v>
      </c>
      <c r="AB33" s="54">
        <f t="shared" si="24"/>
        <v>201.39999999999998</v>
      </c>
      <c r="AC33" s="54">
        <f t="shared" si="64"/>
        <v>136.61818181818182</v>
      </c>
      <c r="AD33" s="84">
        <v>150</v>
      </c>
      <c r="AE33" s="84">
        <v>535.4</v>
      </c>
      <c r="AF33" s="57">
        <f t="shared" si="56"/>
        <v>385.4</v>
      </c>
      <c r="AG33" s="24">
        <f t="shared" si="50"/>
        <v>356.93333333333334</v>
      </c>
      <c r="AH33" s="84">
        <v>200</v>
      </c>
      <c r="AI33" s="84">
        <v>179.4</v>
      </c>
      <c r="AJ33" s="57">
        <f t="shared" si="27"/>
        <v>-20.599999999999994</v>
      </c>
      <c r="AK33" s="57">
        <f>AI33/AH33%</f>
        <v>89.7</v>
      </c>
      <c r="AL33" s="84">
        <v>200</v>
      </c>
      <c r="AM33" s="84">
        <v>36.6</v>
      </c>
      <c r="AN33" s="57">
        <f t="shared" si="28"/>
        <v>-163.4</v>
      </c>
      <c r="AO33" s="57">
        <f>AM33/AL33%</f>
        <v>18.3</v>
      </c>
      <c r="AP33" s="50">
        <f t="shared" si="71"/>
        <v>1715</v>
      </c>
      <c r="AQ33" s="51">
        <f t="shared" si="71"/>
        <v>2159.6</v>
      </c>
      <c r="AR33" s="51">
        <f t="shared" si="14"/>
        <v>444.5999999999999</v>
      </c>
      <c r="AS33" s="59">
        <f t="shared" si="59"/>
        <v>125.92419825072886</v>
      </c>
      <c r="AT33" s="53">
        <f t="shared" si="30"/>
        <v>600</v>
      </c>
      <c r="AU33" s="54">
        <f t="shared" si="31"/>
        <v>840.8000000000001</v>
      </c>
      <c r="AV33" s="54">
        <f t="shared" si="47"/>
        <v>240.80000000000007</v>
      </c>
      <c r="AW33" s="97">
        <f>AU33/AT33%</f>
        <v>140.13333333333335</v>
      </c>
      <c r="AX33" s="85">
        <v>200</v>
      </c>
      <c r="AY33" s="84">
        <v>177</v>
      </c>
      <c r="AZ33" s="57">
        <f t="shared" si="45"/>
        <v>-23</v>
      </c>
      <c r="BA33" s="61">
        <f t="shared" si="48"/>
        <v>88.5</v>
      </c>
      <c r="BB33" s="85">
        <v>200</v>
      </c>
      <c r="BC33" s="84">
        <v>621.2</v>
      </c>
      <c r="BD33" s="57">
        <f t="shared" si="65"/>
        <v>421.20000000000005</v>
      </c>
      <c r="BE33" s="61">
        <f>BC33/BB33%</f>
        <v>310.6</v>
      </c>
      <c r="BF33" s="83">
        <v>200</v>
      </c>
      <c r="BG33" s="84">
        <v>42.6</v>
      </c>
      <c r="BH33" s="57">
        <f t="shared" si="67"/>
        <v>-157.4</v>
      </c>
      <c r="BI33" s="61">
        <f>BG33/BF33%</f>
        <v>21.3</v>
      </c>
      <c r="BJ33" s="68">
        <f t="shared" si="34"/>
        <v>285</v>
      </c>
      <c r="BK33" s="54">
        <f t="shared" si="35"/>
        <v>705</v>
      </c>
      <c r="BL33" s="54">
        <f>BK33-BJ33</f>
        <v>420</v>
      </c>
      <c r="BM33" s="55">
        <f t="shared" si="66"/>
        <v>247.36842105263156</v>
      </c>
      <c r="BN33" s="85">
        <v>150</v>
      </c>
      <c r="BO33" s="84">
        <v>153.6</v>
      </c>
      <c r="BP33" s="24">
        <f t="shared" si="69"/>
        <v>3.5999999999999943</v>
      </c>
      <c r="BQ33" s="62">
        <f>BO33/BN33%</f>
        <v>102.39999999999999</v>
      </c>
      <c r="BR33" s="84">
        <v>135</v>
      </c>
      <c r="BS33" s="84">
        <v>551.4</v>
      </c>
      <c r="BT33" s="57">
        <f t="shared" si="68"/>
        <v>416.4</v>
      </c>
      <c r="BU33" s="57" t="s">
        <v>51</v>
      </c>
      <c r="BV33" s="83"/>
      <c r="BW33" s="84"/>
      <c r="BX33" s="57">
        <f t="shared" si="70"/>
        <v>0</v>
      </c>
      <c r="BY33" s="57" t="e">
        <f t="shared" si="60"/>
        <v>#DIV/0!</v>
      </c>
      <c r="BZ33" s="86"/>
      <c r="CA33" s="65">
        <f t="shared" si="42"/>
        <v>2864.6</v>
      </c>
      <c r="CB33" s="65" t="e">
        <f t="shared" si="43"/>
        <v>#DIV/0!</v>
      </c>
    </row>
    <row r="34" spans="1:80" s="40" customFormat="1" ht="37.5" customHeight="1" thickBot="1">
      <c r="A34" s="95" t="s">
        <v>56</v>
      </c>
      <c r="B34" s="41">
        <f t="shared" si="72"/>
        <v>5993.4</v>
      </c>
      <c r="C34" s="41">
        <f t="shared" si="72"/>
        <v>5044.799999999999</v>
      </c>
      <c r="D34" s="25">
        <f t="shared" si="0"/>
        <v>-948.6000000000004</v>
      </c>
      <c r="E34" s="26">
        <f t="shared" si="1"/>
        <v>84.17258984883371</v>
      </c>
      <c r="F34" s="27">
        <f>J34+Z34</f>
        <v>2707.2</v>
      </c>
      <c r="G34" s="28">
        <f>K34+AA34</f>
        <v>2533.7999999999997</v>
      </c>
      <c r="H34" s="28">
        <f>G34-F34</f>
        <v>-173.4000000000001</v>
      </c>
      <c r="I34" s="29">
        <f>G34/F34%</f>
        <v>93.59485815602837</v>
      </c>
      <c r="J34" s="42">
        <f t="shared" si="21"/>
        <v>1638.6999999999998</v>
      </c>
      <c r="K34" s="30">
        <f t="shared" si="53"/>
        <v>1639.1999999999998</v>
      </c>
      <c r="L34" s="30">
        <f>K34-J34</f>
        <v>0.5</v>
      </c>
      <c r="M34" s="31">
        <f t="shared" si="58"/>
        <v>100.03051199121255</v>
      </c>
      <c r="N34" s="88">
        <v>252.1</v>
      </c>
      <c r="O34" s="87">
        <v>252.8</v>
      </c>
      <c r="P34" s="24">
        <f t="shared" si="55"/>
        <v>0.700000000000017</v>
      </c>
      <c r="Q34" s="33">
        <f t="shared" si="62"/>
        <v>100.27766759222531</v>
      </c>
      <c r="R34" s="87">
        <v>972.5</v>
      </c>
      <c r="S34" s="87">
        <v>972.8</v>
      </c>
      <c r="T34" s="24">
        <f t="shared" si="9"/>
        <v>0.2999999999999545</v>
      </c>
      <c r="U34" s="24">
        <f t="shared" si="63"/>
        <v>100.03084832904884</v>
      </c>
      <c r="V34" s="87">
        <v>414.1</v>
      </c>
      <c r="W34" s="87">
        <v>413.6</v>
      </c>
      <c r="X34" s="24">
        <f t="shared" si="22"/>
        <v>-0.5</v>
      </c>
      <c r="Y34" s="33">
        <f>W34/V34%</f>
        <v>99.87925621830476</v>
      </c>
      <c r="Z34" s="30">
        <f t="shared" si="46"/>
        <v>1068.5</v>
      </c>
      <c r="AA34" s="30">
        <f t="shared" si="23"/>
        <v>894.6</v>
      </c>
      <c r="AB34" s="30">
        <f t="shared" si="24"/>
        <v>-173.89999999999998</v>
      </c>
      <c r="AC34" s="30">
        <f t="shared" si="64"/>
        <v>83.72484791764155</v>
      </c>
      <c r="AD34" s="87">
        <v>299.5</v>
      </c>
      <c r="AE34" s="87">
        <v>229.4</v>
      </c>
      <c r="AF34" s="24">
        <f t="shared" si="56"/>
        <v>-70.1</v>
      </c>
      <c r="AG34" s="24">
        <f t="shared" si="50"/>
        <v>76.59432387312187</v>
      </c>
      <c r="AH34" s="87">
        <v>370.5</v>
      </c>
      <c r="AI34" s="87">
        <v>385.8</v>
      </c>
      <c r="AJ34" s="24">
        <f t="shared" si="27"/>
        <v>15.300000000000011</v>
      </c>
      <c r="AK34" s="24">
        <f>AI34/AH34%</f>
        <v>104.12955465587045</v>
      </c>
      <c r="AL34" s="87">
        <v>398.5</v>
      </c>
      <c r="AM34" s="87">
        <v>279.4</v>
      </c>
      <c r="AN34" s="24">
        <f t="shared" si="28"/>
        <v>-119.10000000000002</v>
      </c>
      <c r="AO34" s="24">
        <f>AM34/AL34%</f>
        <v>70.11292346298619</v>
      </c>
      <c r="AP34" s="27">
        <f t="shared" si="71"/>
        <v>4105.2</v>
      </c>
      <c r="AQ34" s="28">
        <f>K34+AA34+AU34</f>
        <v>4086.2999999999997</v>
      </c>
      <c r="AR34" s="28">
        <f>AQ34-AP34</f>
        <v>-18.90000000000009</v>
      </c>
      <c r="AS34" s="34">
        <f t="shared" si="59"/>
        <v>99.53960830166618</v>
      </c>
      <c r="AT34" s="42">
        <f t="shared" si="30"/>
        <v>1398</v>
      </c>
      <c r="AU34" s="30">
        <f t="shared" si="31"/>
        <v>1552.5</v>
      </c>
      <c r="AV34" s="30">
        <f t="shared" si="47"/>
        <v>154.5</v>
      </c>
      <c r="AW34" s="35">
        <f>AU34/AT34%</f>
        <v>111.05150214592274</v>
      </c>
      <c r="AX34" s="89">
        <v>581</v>
      </c>
      <c r="AY34" s="87">
        <v>542.3</v>
      </c>
      <c r="AZ34" s="24">
        <f t="shared" si="45"/>
        <v>-38.700000000000045</v>
      </c>
      <c r="BA34" s="36">
        <f t="shared" si="48"/>
        <v>93.33907056798623</v>
      </c>
      <c r="BB34" s="98">
        <v>368</v>
      </c>
      <c r="BC34" s="99">
        <v>400.4</v>
      </c>
      <c r="BD34" s="114">
        <f>BC34-BB34</f>
        <v>32.39999999999998</v>
      </c>
      <c r="BE34" s="101">
        <f>BC34/BB34%</f>
        <v>108.80434782608694</v>
      </c>
      <c r="BF34" s="113">
        <v>449</v>
      </c>
      <c r="BG34" s="99">
        <v>609.8</v>
      </c>
      <c r="BH34" s="100">
        <f>BG34-BF34</f>
        <v>160.79999999999995</v>
      </c>
      <c r="BI34" s="101">
        <f>BG34/BF34%</f>
        <v>135.81291759465478</v>
      </c>
      <c r="BJ34" s="69">
        <f t="shared" si="34"/>
        <v>1888.1999999999998</v>
      </c>
      <c r="BK34" s="30">
        <f t="shared" si="35"/>
        <v>958.5</v>
      </c>
      <c r="BL34" s="30">
        <f>BK34-BJ34</f>
        <v>-929.6999999999998</v>
      </c>
      <c r="BM34" s="31">
        <f t="shared" si="66"/>
        <v>50.762631077216405</v>
      </c>
      <c r="BN34" s="89">
        <v>392</v>
      </c>
      <c r="BO34" s="87">
        <v>599.7</v>
      </c>
      <c r="BP34" s="24">
        <f t="shared" si="69"/>
        <v>207.70000000000005</v>
      </c>
      <c r="BQ34" s="62" t="s">
        <v>51</v>
      </c>
      <c r="BR34" s="87">
        <v>409.6</v>
      </c>
      <c r="BS34" s="87">
        <v>358.8</v>
      </c>
      <c r="BT34" s="24">
        <f t="shared" si="68"/>
        <v>-50.80000000000001</v>
      </c>
      <c r="BU34" s="57">
        <f>BS34/BR34%</f>
        <v>87.59765625</v>
      </c>
      <c r="BV34" s="88">
        <v>1086.6</v>
      </c>
      <c r="BW34" s="87"/>
      <c r="BX34" s="24">
        <f t="shared" si="70"/>
        <v>-1086.6</v>
      </c>
      <c r="BY34" s="24">
        <f t="shared" si="60"/>
        <v>0</v>
      </c>
      <c r="BZ34" s="90"/>
      <c r="CA34" s="39">
        <f t="shared" si="42"/>
        <v>5044.799999999999</v>
      </c>
      <c r="CB34" s="39" t="e">
        <f t="shared" si="43"/>
        <v>#DIV/0!</v>
      </c>
    </row>
    <row r="35" spans="1:80" s="130" customFormat="1" ht="24" customHeight="1" hidden="1" thickBot="1">
      <c r="A35" s="102" t="s">
        <v>57</v>
      </c>
      <c r="B35" s="103">
        <f>J35+Z35+AT35+BJ35</f>
        <v>0</v>
      </c>
      <c r="C35" s="104">
        <f>K35+AA35+AU35+BK35</f>
        <v>0</v>
      </c>
      <c r="D35" s="105">
        <f>C35-B35</f>
        <v>0</v>
      </c>
      <c r="E35" s="106"/>
      <c r="F35" s="107">
        <f>J35+Z35</f>
        <v>0</v>
      </c>
      <c r="G35" s="108">
        <f>K35+AA35</f>
        <v>0</v>
      </c>
      <c r="H35" s="108">
        <f>G35-F35</f>
        <v>0</v>
      </c>
      <c r="I35" s="109"/>
      <c r="J35" s="110">
        <f>N35+R35+V35</f>
        <v>0</v>
      </c>
      <c r="K35" s="111">
        <f>SUM(O35+S35+W35)</f>
        <v>0</v>
      </c>
      <c r="L35" s="111">
        <f>K35-J35</f>
        <v>0</v>
      </c>
      <c r="M35" s="112"/>
      <c r="N35" s="113"/>
      <c r="O35" s="99"/>
      <c r="P35" s="114">
        <f>O35-N35</f>
        <v>0</v>
      </c>
      <c r="Q35" s="115"/>
      <c r="R35" s="99"/>
      <c r="S35" s="99"/>
      <c r="T35" s="114">
        <f>S35-R35</f>
        <v>0</v>
      </c>
      <c r="U35" s="100"/>
      <c r="V35" s="99"/>
      <c r="W35" s="99"/>
      <c r="X35" s="100">
        <f>W35-V35</f>
        <v>0</v>
      </c>
      <c r="Y35" s="115"/>
      <c r="Z35" s="111">
        <f>AD35+AH35+AL35</f>
        <v>0</v>
      </c>
      <c r="AA35" s="111">
        <f>SUM(AE35+AI35+AM35)</f>
        <v>0</v>
      </c>
      <c r="AB35" s="111">
        <f>AA35-Z35</f>
        <v>0</v>
      </c>
      <c r="AC35" s="111"/>
      <c r="AD35" s="99"/>
      <c r="AE35" s="99"/>
      <c r="AF35" s="114">
        <f>AE35-AD35</f>
        <v>0</v>
      </c>
      <c r="AG35" s="100"/>
      <c r="AH35" s="99"/>
      <c r="AI35" s="99"/>
      <c r="AJ35" s="114">
        <f>AI35-AH35</f>
        <v>0</v>
      </c>
      <c r="AK35" s="100"/>
      <c r="AL35" s="87"/>
      <c r="AM35" s="87"/>
      <c r="AN35" s="24">
        <f>AM35-AL35</f>
        <v>0</v>
      </c>
      <c r="AO35" s="57"/>
      <c r="AP35" s="116">
        <f>J35+Z35+AT35</f>
        <v>0</v>
      </c>
      <c r="AQ35" s="117">
        <f>K35+AA35+AU35</f>
        <v>0</v>
      </c>
      <c r="AR35" s="117">
        <f>AQ35-AP35</f>
        <v>0</v>
      </c>
      <c r="AS35" s="118"/>
      <c r="AT35" s="119">
        <f>AX35+BB35+BF35</f>
        <v>0</v>
      </c>
      <c r="AU35" s="120">
        <f>SUM(AY35+BC35+BG35)</f>
        <v>0</v>
      </c>
      <c r="AV35" s="120">
        <f>AU35-AT35</f>
        <v>0</v>
      </c>
      <c r="AW35" s="121"/>
      <c r="AX35" s="122"/>
      <c r="AY35" s="123"/>
      <c r="AZ35" s="124">
        <f>AY35-AX35</f>
        <v>0</v>
      </c>
      <c r="BA35" s="125"/>
      <c r="BB35" s="98"/>
      <c r="BC35" s="123"/>
      <c r="BD35" s="114">
        <f>BC35-BB35</f>
        <v>0</v>
      </c>
      <c r="BE35" s="126"/>
      <c r="BF35" s="98"/>
      <c r="BG35" s="99"/>
      <c r="BH35" s="114">
        <f>BG35-BF35</f>
        <v>0</v>
      </c>
      <c r="BI35" s="127"/>
      <c r="BJ35" s="128">
        <f>BN35+BR35+BV35</f>
        <v>0</v>
      </c>
      <c r="BK35" s="111">
        <f>SUM(BO35+BS35+BW35)</f>
        <v>0</v>
      </c>
      <c r="BL35" s="111">
        <f>BK35-BJ35</f>
        <v>0</v>
      </c>
      <c r="BM35" s="112"/>
      <c r="BN35" s="98"/>
      <c r="BO35" s="99"/>
      <c r="BP35" s="114">
        <f>BO35-BN35</f>
        <v>0</v>
      </c>
      <c r="BQ35" s="61"/>
      <c r="BR35" s="98"/>
      <c r="BS35" s="99"/>
      <c r="BT35" s="114">
        <f>BS35-BR35</f>
        <v>0</v>
      </c>
      <c r="BU35" s="129"/>
      <c r="BV35" s="87"/>
      <c r="BW35" s="87"/>
      <c r="BX35" s="24">
        <f>BW35-BV35</f>
        <v>0</v>
      </c>
      <c r="BY35" s="57"/>
      <c r="BZ35" s="90"/>
      <c r="CA35" s="65">
        <f>C35-BZ35</f>
        <v>0</v>
      </c>
      <c r="CB35" s="65" t="e">
        <f>C35/BZ35%</f>
        <v>#DIV/0!</v>
      </c>
    </row>
    <row r="36" spans="1:80" s="2" customFormat="1" ht="20.25">
      <c r="A36" s="131"/>
      <c r="B36" s="132"/>
      <c r="C36" s="133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3"/>
      <c r="O36" s="133"/>
      <c r="P36" s="133"/>
      <c r="Q36" s="3"/>
      <c r="R36" s="133"/>
      <c r="S36" s="133"/>
      <c r="T36" s="133"/>
      <c r="V36" s="133"/>
      <c r="W36" s="133"/>
      <c r="X36" s="133"/>
      <c r="Y36" s="5"/>
      <c r="Z36" s="132"/>
      <c r="AA36" s="132"/>
      <c r="AB36" s="132"/>
      <c r="AC36" s="132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2"/>
      <c r="AU36" s="132"/>
      <c r="AV36" s="132"/>
      <c r="AW36" s="134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2"/>
      <c r="BL36" s="132"/>
      <c r="BM36" s="132"/>
      <c r="BN36" s="133"/>
      <c r="BO36" s="133"/>
      <c r="BP36" s="133"/>
      <c r="BQ36" s="133"/>
      <c r="BZ36" s="66"/>
      <c r="CA36" s="66"/>
      <c r="CB36" s="66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25" bottom="0.31496062992125984" header="0.1968503937007874" footer="0.31496062992125984"/>
  <pageSetup horizontalDpi="600" verticalDpi="600" orientation="landscape" paperSize="9" scale="65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43"/>
  <sheetViews>
    <sheetView showZeros="0" zoomScalePageLayoutView="0" workbookViewId="0" topLeftCell="A2">
      <pane xSplit="2" ySplit="7" topLeftCell="AR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A5" sqref="A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0.00390625" style="0" customWidth="1"/>
    <col min="4" max="4" width="10.25390625" style="0" bestFit="1" customWidth="1"/>
    <col min="5" max="5" width="11.00390625" style="0" customWidth="1"/>
    <col min="6" max="7" width="10.00390625" style="0" customWidth="1"/>
    <col min="8" max="8" width="9.375" style="0" bestFit="1" customWidth="1"/>
    <col min="9" max="10" width="9.25390625" style="0" customWidth="1"/>
    <col min="11" max="11" width="10.00390625" style="0" customWidth="1"/>
    <col min="12" max="12" width="9.25390625" style="0" bestFit="1" customWidth="1"/>
    <col min="13" max="13" width="9.75390625" style="0" customWidth="1"/>
    <col min="14" max="14" width="9.25390625" style="0" bestFit="1" customWidth="1"/>
    <col min="15" max="15" width="10.00390625" style="0" customWidth="1"/>
    <col min="17" max="17" width="10.00390625" style="0" customWidth="1"/>
    <col min="19" max="20" width="10.00390625" style="0" customWidth="1"/>
    <col min="21" max="21" width="10.875" style="0" bestFit="1" customWidth="1"/>
    <col min="22" max="22" width="9.25390625" style="0" bestFit="1" customWidth="1"/>
    <col min="23" max="23" width="9.00390625" style="0" customWidth="1"/>
    <col min="24" max="24" width="9.625" style="0" customWidth="1"/>
    <col min="25" max="25" width="11.25390625" style="0" customWidth="1"/>
    <col min="26" max="26" width="9.75390625" style="0" customWidth="1"/>
    <col min="27" max="27" width="10.00390625" style="0" customWidth="1"/>
    <col min="28" max="28" width="9.625" style="0" bestFit="1" customWidth="1"/>
    <col min="29" max="29" width="9.875" style="0" customWidth="1"/>
    <col min="30" max="30" width="10.25390625" style="0" customWidth="1"/>
    <col min="31" max="31" width="10.00390625" style="0" customWidth="1"/>
    <col min="32" max="32" width="9.25390625" style="0" bestFit="1" customWidth="1"/>
    <col min="33" max="33" width="9.25390625" style="0" customWidth="1"/>
    <col min="34" max="34" width="10.875" style="0" customWidth="1"/>
    <col min="35" max="35" width="10.00390625" style="0" customWidth="1"/>
    <col min="36" max="36" width="9.25390625" style="0" bestFit="1" customWidth="1"/>
    <col min="37" max="38" width="9.25390625" style="0" customWidth="1"/>
    <col min="39" max="39" width="10.00390625" style="0" customWidth="1"/>
    <col min="40" max="40" width="9.25390625" style="0" bestFit="1" customWidth="1"/>
    <col min="41" max="41" width="9.25390625" style="0" customWidth="1"/>
    <col min="42" max="42" width="11.375" style="0" customWidth="1"/>
    <col min="43" max="43" width="10.00390625" style="0" customWidth="1"/>
    <col min="44" max="44" width="9.25390625" style="0" bestFit="1" customWidth="1"/>
    <col min="45" max="46" width="9.25390625" style="0" customWidth="1"/>
    <col min="47" max="47" width="10.00390625" style="0" customWidth="1"/>
    <col min="48" max="48" width="9.25390625" style="0" bestFit="1" customWidth="1"/>
    <col min="49" max="49" width="8.875" style="0" customWidth="1"/>
    <col min="50" max="50" width="8.625" style="0" customWidth="1"/>
    <col min="51" max="51" width="11.00390625" style="0" customWidth="1"/>
    <col min="52" max="52" width="11.375" style="0" customWidth="1"/>
    <col min="53" max="53" width="11.125" style="0" customWidth="1"/>
    <col min="54" max="54" width="9.00390625" style="0" customWidth="1"/>
  </cols>
  <sheetData>
    <row r="1" ht="15.75" hidden="1">
      <c r="A1" t="s">
        <v>58</v>
      </c>
    </row>
    <row r="2" spans="2:51" ht="18">
      <c r="B2" s="136"/>
      <c r="C2" s="137"/>
      <c r="D2" s="137" t="s">
        <v>151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8"/>
      <c r="Q2" s="138"/>
      <c r="R2" s="138"/>
      <c r="S2" s="137"/>
      <c r="W2" s="137"/>
      <c r="AA2" s="137"/>
      <c r="AE2" s="137"/>
      <c r="AI2" s="137"/>
      <c r="AM2" s="137"/>
      <c r="AQ2" s="137"/>
      <c r="AU2" s="137"/>
      <c r="AY2" s="137"/>
    </row>
    <row r="3" spans="4:51" ht="15.75">
      <c r="D3" s="433" t="s">
        <v>152</v>
      </c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S3" s="139"/>
      <c r="W3" s="139"/>
      <c r="AA3" s="139"/>
      <c r="AE3" s="139"/>
      <c r="AI3" s="139"/>
      <c r="AM3" s="139"/>
      <c r="AQ3" s="139"/>
      <c r="AU3" s="139"/>
      <c r="AY3" s="139"/>
    </row>
    <row r="4" spans="1:50" s="141" customFormat="1" ht="12.75" customHeight="1">
      <c r="A4" s="140" t="s">
        <v>153</v>
      </c>
      <c r="B4" s="140"/>
      <c r="E4" s="142"/>
      <c r="F4" s="142"/>
      <c r="I4" s="142"/>
      <c r="J4" s="142"/>
      <c r="M4" s="142"/>
      <c r="N4" s="142"/>
      <c r="Q4" s="142"/>
      <c r="R4" s="142"/>
      <c r="U4" s="142"/>
      <c r="V4" s="142"/>
      <c r="Y4" s="142"/>
      <c r="Z4" s="142"/>
      <c r="AC4" s="142"/>
      <c r="AD4" s="142"/>
      <c r="AG4" s="142"/>
      <c r="AH4" s="142"/>
      <c r="AK4" s="142"/>
      <c r="AL4" s="142"/>
      <c r="AN4" s="143"/>
      <c r="AO4" s="143"/>
      <c r="AP4" s="143"/>
      <c r="AS4" s="142"/>
      <c r="AT4" s="142"/>
      <c r="AW4" s="142"/>
      <c r="AX4" s="142"/>
    </row>
    <row r="5" spans="1:50" s="141" customFormat="1" ht="12.75" customHeight="1">
      <c r="A5" s="144"/>
      <c r="B5" s="140"/>
      <c r="E5" s="142"/>
      <c r="F5" s="142"/>
      <c r="I5" s="142"/>
      <c r="J5" s="142"/>
      <c r="M5" s="142"/>
      <c r="N5" s="142"/>
      <c r="Q5" s="142"/>
      <c r="R5" s="142"/>
      <c r="U5" s="142"/>
      <c r="V5" s="142"/>
      <c r="Y5" s="142"/>
      <c r="Z5" s="142"/>
      <c r="AC5" s="142"/>
      <c r="AD5" s="142"/>
      <c r="AG5" s="142"/>
      <c r="AH5" s="142"/>
      <c r="AK5" s="142"/>
      <c r="AL5" s="142"/>
      <c r="AN5" s="143"/>
      <c r="AO5" s="143"/>
      <c r="AP5" s="143"/>
      <c r="AS5" s="142"/>
      <c r="AT5" s="142"/>
      <c r="AW5" s="142"/>
      <c r="AX5" s="142"/>
    </row>
    <row r="6" spans="1:54" s="147" customFormat="1" ht="15" customHeight="1">
      <c r="A6" s="145" t="s">
        <v>0</v>
      </c>
      <c r="B6" s="146"/>
      <c r="C6" s="432" t="s">
        <v>59</v>
      </c>
      <c r="D6" s="432"/>
      <c r="E6" s="432"/>
      <c r="F6" s="432"/>
      <c r="G6" s="432" t="s">
        <v>60</v>
      </c>
      <c r="H6" s="432"/>
      <c r="I6" s="432"/>
      <c r="J6" s="432"/>
      <c r="K6" s="432" t="s">
        <v>61</v>
      </c>
      <c r="L6" s="432"/>
      <c r="M6" s="432"/>
      <c r="N6" s="432"/>
      <c r="O6" s="432" t="s">
        <v>62</v>
      </c>
      <c r="P6" s="432"/>
      <c r="Q6" s="432"/>
      <c r="R6" s="432"/>
      <c r="S6" s="432" t="s">
        <v>63</v>
      </c>
      <c r="T6" s="432"/>
      <c r="U6" s="432"/>
      <c r="V6" s="432"/>
      <c r="W6" s="432" t="s">
        <v>64</v>
      </c>
      <c r="X6" s="432"/>
      <c r="Y6" s="432"/>
      <c r="Z6" s="432"/>
      <c r="AA6" s="432" t="s">
        <v>65</v>
      </c>
      <c r="AB6" s="432"/>
      <c r="AC6" s="432"/>
      <c r="AD6" s="432"/>
      <c r="AE6" s="432" t="s">
        <v>66</v>
      </c>
      <c r="AF6" s="432"/>
      <c r="AG6" s="432"/>
      <c r="AH6" s="432"/>
      <c r="AI6" s="432" t="s">
        <v>67</v>
      </c>
      <c r="AJ6" s="432"/>
      <c r="AK6" s="432"/>
      <c r="AL6" s="432"/>
      <c r="AM6" s="432" t="s">
        <v>68</v>
      </c>
      <c r="AN6" s="432"/>
      <c r="AO6" s="432"/>
      <c r="AP6" s="432"/>
      <c r="AQ6" s="432" t="s">
        <v>69</v>
      </c>
      <c r="AR6" s="432"/>
      <c r="AS6" s="432"/>
      <c r="AT6" s="432"/>
      <c r="AU6" s="432" t="s">
        <v>70</v>
      </c>
      <c r="AV6" s="432"/>
      <c r="AW6" s="432"/>
      <c r="AX6" s="432"/>
      <c r="AY6" s="432" t="s">
        <v>71</v>
      </c>
      <c r="AZ6" s="432"/>
      <c r="BA6" s="432"/>
      <c r="BB6" s="345"/>
    </row>
    <row r="7" spans="1:54" s="150" customFormat="1" ht="15" customHeight="1">
      <c r="A7" s="148"/>
      <c r="B7" s="149"/>
      <c r="C7" s="435" t="s">
        <v>72</v>
      </c>
      <c r="D7" s="435"/>
      <c r="E7" s="434" t="s">
        <v>23</v>
      </c>
      <c r="F7" s="434"/>
      <c r="G7" s="435" t="s">
        <v>72</v>
      </c>
      <c r="H7" s="435"/>
      <c r="I7" s="434" t="s">
        <v>23</v>
      </c>
      <c r="J7" s="434"/>
      <c r="K7" s="435" t="s">
        <v>72</v>
      </c>
      <c r="L7" s="435"/>
      <c r="M7" s="434" t="s">
        <v>23</v>
      </c>
      <c r="N7" s="434"/>
      <c r="O7" s="435" t="s">
        <v>72</v>
      </c>
      <c r="P7" s="435"/>
      <c r="Q7" s="434" t="s">
        <v>23</v>
      </c>
      <c r="R7" s="434"/>
      <c r="S7" s="435" t="s">
        <v>72</v>
      </c>
      <c r="T7" s="435"/>
      <c r="U7" s="434" t="s">
        <v>23</v>
      </c>
      <c r="V7" s="434"/>
      <c r="W7" s="435" t="s">
        <v>72</v>
      </c>
      <c r="X7" s="435"/>
      <c r="Y7" s="434" t="s">
        <v>23</v>
      </c>
      <c r="Z7" s="434"/>
      <c r="AA7" s="435" t="s">
        <v>72</v>
      </c>
      <c r="AB7" s="435"/>
      <c r="AC7" s="434" t="s">
        <v>23</v>
      </c>
      <c r="AD7" s="434"/>
      <c r="AE7" s="331" t="s">
        <v>72</v>
      </c>
      <c r="AF7" s="332"/>
      <c r="AG7" s="434" t="s">
        <v>23</v>
      </c>
      <c r="AH7" s="434"/>
      <c r="AI7" s="435" t="s">
        <v>72</v>
      </c>
      <c r="AJ7" s="435"/>
      <c r="AK7" s="434" t="s">
        <v>23</v>
      </c>
      <c r="AL7" s="434"/>
      <c r="AM7" s="435" t="s">
        <v>72</v>
      </c>
      <c r="AN7" s="435"/>
      <c r="AO7" s="434" t="s">
        <v>23</v>
      </c>
      <c r="AP7" s="434"/>
      <c r="AQ7" s="435" t="s">
        <v>72</v>
      </c>
      <c r="AR7" s="435"/>
      <c r="AS7" s="434" t="s">
        <v>23</v>
      </c>
      <c r="AT7" s="434"/>
      <c r="AU7" s="435" t="s">
        <v>72</v>
      </c>
      <c r="AV7" s="435"/>
      <c r="AW7" s="434" t="s">
        <v>23</v>
      </c>
      <c r="AX7" s="434"/>
      <c r="AY7" s="435" t="s">
        <v>72</v>
      </c>
      <c r="AZ7" s="435"/>
      <c r="BA7" s="434" t="s">
        <v>23</v>
      </c>
      <c r="BB7" s="434"/>
    </row>
    <row r="8" spans="1:55" ht="16.5" customHeight="1">
      <c r="A8" s="151"/>
      <c r="B8" s="152"/>
      <c r="C8" s="331" t="s">
        <v>21</v>
      </c>
      <c r="D8" s="153" t="s">
        <v>22</v>
      </c>
      <c r="E8" s="153" t="s">
        <v>74</v>
      </c>
      <c r="F8" s="153" t="s">
        <v>26</v>
      </c>
      <c r="G8" s="331" t="s">
        <v>21</v>
      </c>
      <c r="H8" s="333" t="s">
        <v>22</v>
      </c>
      <c r="I8" s="153" t="s">
        <v>74</v>
      </c>
      <c r="J8" s="153" t="s">
        <v>26</v>
      </c>
      <c r="K8" s="331" t="s">
        <v>21</v>
      </c>
      <c r="L8" s="333" t="s">
        <v>22</v>
      </c>
      <c r="M8" s="153" t="s">
        <v>74</v>
      </c>
      <c r="N8" s="153" t="s">
        <v>26</v>
      </c>
      <c r="O8" s="331" t="s">
        <v>21</v>
      </c>
      <c r="P8" s="333" t="s">
        <v>22</v>
      </c>
      <c r="Q8" s="153" t="s">
        <v>74</v>
      </c>
      <c r="R8" s="153" t="s">
        <v>26</v>
      </c>
      <c r="S8" s="331" t="s">
        <v>21</v>
      </c>
      <c r="T8" s="333" t="s">
        <v>22</v>
      </c>
      <c r="U8" s="153" t="s">
        <v>74</v>
      </c>
      <c r="V8" s="153" t="s">
        <v>26</v>
      </c>
      <c r="W8" s="331" t="s">
        <v>21</v>
      </c>
      <c r="X8" s="333" t="s">
        <v>22</v>
      </c>
      <c r="Y8" s="153" t="s">
        <v>74</v>
      </c>
      <c r="Z8" s="153" t="s">
        <v>26</v>
      </c>
      <c r="AA8" s="331" t="s">
        <v>21</v>
      </c>
      <c r="AB8" s="333" t="s">
        <v>22</v>
      </c>
      <c r="AC8" s="153" t="s">
        <v>74</v>
      </c>
      <c r="AD8" s="153" t="s">
        <v>26</v>
      </c>
      <c r="AE8" s="331" t="s">
        <v>21</v>
      </c>
      <c r="AF8" s="153" t="s">
        <v>22</v>
      </c>
      <c r="AG8" s="153" t="s">
        <v>74</v>
      </c>
      <c r="AH8" s="153" t="s">
        <v>26</v>
      </c>
      <c r="AI8" s="331" t="s">
        <v>21</v>
      </c>
      <c r="AJ8" s="333" t="s">
        <v>22</v>
      </c>
      <c r="AK8" s="153" t="s">
        <v>74</v>
      </c>
      <c r="AL8" s="153" t="s">
        <v>26</v>
      </c>
      <c r="AM8" s="331" t="s">
        <v>21</v>
      </c>
      <c r="AN8" s="333" t="s">
        <v>22</v>
      </c>
      <c r="AO8" s="153" t="s">
        <v>74</v>
      </c>
      <c r="AP8" s="153" t="s">
        <v>26</v>
      </c>
      <c r="AQ8" s="331" t="s">
        <v>21</v>
      </c>
      <c r="AR8" s="333" t="s">
        <v>22</v>
      </c>
      <c r="AS8" s="153" t="s">
        <v>74</v>
      </c>
      <c r="AT8" s="153" t="s">
        <v>26</v>
      </c>
      <c r="AU8" s="331" t="s">
        <v>21</v>
      </c>
      <c r="AV8" s="333" t="s">
        <v>22</v>
      </c>
      <c r="AW8" s="153" t="s">
        <v>74</v>
      </c>
      <c r="AX8" s="153" t="s">
        <v>26</v>
      </c>
      <c r="AY8" s="331" t="s">
        <v>21</v>
      </c>
      <c r="AZ8" s="333" t="s">
        <v>22</v>
      </c>
      <c r="BA8" s="153" t="s">
        <v>74</v>
      </c>
      <c r="BB8" s="334" t="s">
        <v>73</v>
      </c>
      <c r="BC8" s="154"/>
    </row>
    <row r="9" spans="1:54" s="159" customFormat="1" ht="12.75">
      <c r="A9" s="155" t="s">
        <v>75</v>
      </c>
      <c r="B9" s="156"/>
      <c r="C9" s="157">
        <f>SUM(C10:C18)</f>
        <v>98805.8</v>
      </c>
      <c r="D9" s="157">
        <f>SUM(D10:D18)</f>
        <v>84318.69999999998</v>
      </c>
      <c r="E9" s="157">
        <f>D9-C9</f>
        <v>-14487.10000000002</v>
      </c>
      <c r="F9" s="157">
        <f>D9/C9%</f>
        <v>85.33780405603719</v>
      </c>
      <c r="G9" s="157">
        <f>SUM(G10:G18)</f>
        <v>4763</v>
      </c>
      <c r="H9" s="157">
        <f>SUM(H10:H18)</f>
        <v>4391.700000000001</v>
      </c>
      <c r="I9" s="157">
        <f>H9-G9</f>
        <v>-371.2999999999993</v>
      </c>
      <c r="J9" s="157">
        <f>H9/G9%</f>
        <v>92.20449296661769</v>
      </c>
      <c r="K9" s="157">
        <f>SUM(K10:K18)</f>
        <v>5964.4</v>
      </c>
      <c r="L9" s="157">
        <f>SUM(L10:L18)</f>
        <v>4659.7</v>
      </c>
      <c r="M9" s="157">
        <f>L9-K9</f>
        <v>-1304.6999999999998</v>
      </c>
      <c r="N9" s="157">
        <f>L9/K9%</f>
        <v>78.12520957682248</v>
      </c>
      <c r="O9" s="157">
        <f>SUM(O10:O18)</f>
        <v>11219.8</v>
      </c>
      <c r="P9" s="157">
        <f>SUM(P10:P18)</f>
        <v>9572.599999999999</v>
      </c>
      <c r="Q9" s="157">
        <f>P9-O9</f>
        <v>-1647.2000000000007</v>
      </c>
      <c r="R9" s="157">
        <f>P9/O9%</f>
        <v>85.31881138701223</v>
      </c>
      <c r="S9" s="157">
        <f>SUM(S10:S18)</f>
        <v>6640.3</v>
      </c>
      <c r="T9" s="157">
        <f>SUM(T10:T18)</f>
        <v>5940.400000000001</v>
      </c>
      <c r="U9" s="157">
        <f>T9-S9</f>
        <v>-699.8999999999996</v>
      </c>
      <c r="V9" s="157">
        <f>T9/S9%</f>
        <v>89.45981356264025</v>
      </c>
      <c r="W9" s="157">
        <f>SUM(W10:W18)</f>
        <v>6614</v>
      </c>
      <c r="X9" s="157">
        <f>SUM(X10:X18)</f>
        <v>5214.599999999999</v>
      </c>
      <c r="Y9" s="157">
        <f>X9-W9</f>
        <v>-1399.4000000000005</v>
      </c>
      <c r="Z9" s="157">
        <f>X9/W9%</f>
        <v>78.84185061989717</v>
      </c>
      <c r="AA9" s="157">
        <f>SUM(AA10:AA18)</f>
        <v>5322.099999999999</v>
      </c>
      <c r="AB9" s="157">
        <f>SUM(AB10:AB18)</f>
        <v>4558.6</v>
      </c>
      <c r="AC9" s="157">
        <f>AB9-AA9</f>
        <v>-763.4999999999991</v>
      </c>
      <c r="AD9" s="157">
        <f>AB9/AA9%</f>
        <v>85.65415907254656</v>
      </c>
      <c r="AE9" s="157">
        <f>SUM(AE10:AE18)</f>
        <v>3778.7999999999997</v>
      </c>
      <c r="AF9" s="157">
        <f>SUM(AF10:AF18)</f>
        <v>3181</v>
      </c>
      <c r="AG9" s="157">
        <f>AF9-AE9</f>
        <v>-597.7999999999997</v>
      </c>
      <c r="AH9" s="157">
        <f>AF9/AE9%</f>
        <v>84.18016301471367</v>
      </c>
      <c r="AI9" s="157">
        <f>SUM(AI10:AI18)</f>
        <v>9611.2</v>
      </c>
      <c r="AJ9" s="157">
        <f>SUM(AJ10:AJ18)</f>
        <v>9844.3</v>
      </c>
      <c r="AK9" s="157">
        <f>AJ9-AI9</f>
        <v>233.09999999999854</v>
      </c>
      <c r="AL9" s="157">
        <f>AJ9/AI9%</f>
        <v>102.42529548859662</v>
      </c>
      <c r="AM9" s="157">
        <f>SUM(AM10:AM18)</f>
        <v>2706.1000000000004</v>
      </c>
      <c r="AN9" s="157">
        <f>SUM(AN10:AN18)</f>
        <v>1958.7</v>
      </c>
      <c r="AO9" s="157">
        <f>AN9-AM9</f>
        <v>-747.4000000000003</v>
      </c>
      <c r="AP9" s="157">
        <f>AN9/AM9%</f>
        <v>72.38091718709582</v>
      </c>
      <c r="AQ9" s="157">
        <f>SUM(AQ10:AQ18)</f>
        <v>5242.599999999999</v>
      </c>
      <c r="AR9" s="157">
        <f>SUM(AR10:AR18)</f>
        <v>3813.5</v>
      </c>
      <c r="AS9" s="157">
        <f>AR9-AQ9</f>
        <v>-1429.0999999999995</v>
      </c>
      <c r="AT9" s="157">
        <f>AR9/AQ9%</f>
        <v>72.74062488078435</v>
      </c>
      <c r="AU9" s="157">
        <f>SUM(AU10:AU18)</f>
        <v>11916.9</v>
      </c>
      <c r="AV9" s="157">
        <f>SUM(AV10:AV18)</f>
        <v>9053.6</v>
      </c>
      <c r="AW9" s="157">
        <f>AV9-AU9</f>
        <v>-2863.2999999999993</v>
      </c>
      <c r="AX9" s="157">
        <f>AV9/AU9%</f>
        <v>75.97277815539276</v>
      </c>
      <c r="AY9" s="157">
        <f aca="true" t="shared" si="0" ref="AY9:AZ33">C9+G9+K9+O9+S9+W9+AA9+AE9+AI9+AM9+AQ9+AU9</f>
        <v>172585</v>
      </c>
      <c r="AZ9" s="157">
        <f t="shared" si="0"/>
        <v>146507.4</v>
      </c>
      <c r="BA9" s="157">
        <f>AZ9-AY9</f>
        <v>-26077.600000000006</v>
      </c>
      <c r="BB9" s="158">
        <f aca="true" t="shared" si="1" ref="BB9:BB16">AZ9/AY9%</f>
        <v>84.8899962337399</v>
      </c>
    </row>
    <row r="10" spans="1:55" ht="12.75">
      <c r="A10" s="160" t="s">
        <v>30</v>
      </c>
      <c r="B10" s="161"/>
      <c r="C10" s="346">
        <v>42370.3</v>
      </c>
      <c r="D10" s="347">
        <v>35073.1</v>
      </c>
      <c r="E10" s="336">
        <f aca="true" t="shared" si="2" ref="E10:E33">D10-C10</f>
        <v>-7297.200000000004</v>
      </c>
      <c r="F10" s="336">
        <f aca="true" t="shared" si="3" ref="F10:F33">D10/C10%</f>
        <v>82.77755880888263</v>
      </c>
      <c r="G10" s="348">
        <v>900</v>
      </c>
      <c r="H10" s="346">
        <v>768.7</v>
      </c>
      <c r="I10" s="336">
        <f aca="true" t="shared" si="4" ref="I10:I33">H10-G10</f>
        <v>-131.29999999999995</v>
      </c>
      <c r="J10" s="336">
        <f aca="true" t="shared" si="5" ref="J10:J33">H10/G10%</f>
        <v>85.41111111111111</v>
      </c>
      <c r="K10" s="348">
        <v>1824.7</v>
      </c>
      <c r="L10" s="346">
        <v>1550.7</v>
      </c>
      <c r="M10" s="336">
        <f aca="true" t="shared" si="6" ref="M10:M33">L10-K10</f>
        <v>-274</v>
      </c>
      <c r="N10" s="336">
        <f aca="true" t="shared" si="7" ref="N10:N33">L10/K10%</f>
        <v>84.98383295884256</v>
      </c>
      <c r="O10" s="346">
        <v>5896.1</v>
      </c>
      <c r="P10" s="346">
        <v>4622.7</v>
      </c>
      <c r="Q10" s="336">
        <f aca="true" t="shared" si="8" ref="Q10:Q33">P10-O10</f>
        <v>-1273.4000000000005</v>
      </c>
      <c r="R10" s="336">
        <f aca="true" t="shared" si="9" ref="R10:R33">P10/O10%</f>
        <v>78.40267295330811</v>
      </c>
      <c r="S10" s="346">
        <v>1317.1</v>
      </c>
      <c r="T10" s="346">
        <v>1143.2</v>
      </c>
      <c r="U10" s="336">
        <f aca="true" t="shared" si="10" ref="U10:U33">T10-S10</f>
        <v>-173.89999999999986</v>
      </c>
      <c r="V10" s="336">
        <f aca="true" t="shared" si="11" ref="V10:V33">T10/S10%</f>
        <v>86.79675043656519</v>
      </c>
      <c r="W10" s="346">
        <v>2136.8</v>
      </c>
      <c r="X10" s="346">
        <v>1239.2</v>
      </c>
      <c r="Y10" s="336">
        <f aca="true" t="shared" si="12" ref="Y10:Y32">X10-W10</f>
        <v>-897.6000000000001</v>
      </c>
      <c r="Z10" s="336">
        <f aca="true" t="shared" si="13" ref="Z10:Z33">X10/W10%</f>
        <v>57.99326095095469</v>
      </c>
      <c r="AA10" s="346">
        <v>716.9</v>
      </c>
      <c r="AB10" s="346">
        <v>604.1</v>
      </c>
      <c r="AC10" s="336">
        <f aca="true" t="shared" si="14" ref="AC10:AC33">AB10-AA10</f>
        <v>-112.79999999999995</v>
      </c>
      <c r="AD10" s="336">
        <f aca="true" t="shared" si="15" ref="AD10:AD33">AB10/AA10%</f>
        <v>84.26558794810992</v>
      </c>
      <c r="AE10" s="346">
        <v>837.1</v>
      </c>
      <c r="AF10" s="346">
        <v>702.3</v>
      </c>
      <c r="AG10" s="336">
        <f aca="true" t="shared" si="16" ref="AG10:AG33">AF10-AE10</f>
        <v>-134.80000000000007</v>
      </c>
      <c r="AH10" s="336">
        <f aca="true" t="shared" si="17" ref="AH10:AH33">AF10/AE10%</f>
        <v>83.89678652490741</v>
      </c>
      <c r="AI10" s="346">
        <v>2303.4</v>
      </c>
      <c r="AJ10" s="346">
        <v>2281.3</v>
      </c>
      <c r="AK10" s="336">
        <f aca="true" t="shared" si="18" ref="AK10:AK33">AJ10-AI10</f>
        <v>-22.09999999999991</v>
      </c>
      <c r="AL10" s="336">
        <f aca="true" t="shared" si="19" ref="AL10:AL33">AJ10/AI10%</f>
        <v>99.0405487540158</v>
      </c>
      <c r="AM10" s="349">
        <v>552.1</v>
      </c>
      <c r="AN10" s="346">
        <v>483.2</v>
      </c>
      <c r="AO10" s="336">
        <f aca="true" t="shared" si="20" ref="AO10:AO33">AN10-AM10</f>
        <v>-68.90000000000003</v>
      </c>
      <c r="AP10" s="336">
        <f aca="true" t="shared" si="21" ref="AP10:AP33">AN10/AM10%</f>
        <v>87.52037674334359</v>
      </c>
      <c r="AQ10" s="346">
        <v>1678.8</v>
      </c>
      <c r="AR10" s="346">
        <v>1114.3</v>
      </c>
      <c r="AS10" s="336">
        <f aca="true" t="shared" si="22" ref="AS10:AS33">AR10-AQ10</f>
        <v>-564.5</v>
      </c>
      <c r="AT10" s="336">
        <f aca="true" t="shared" si="23" ref="AT10:AT33">AR10/AQ10%</f>
        <v>66.37479151775077</v>
      </c>
      <c r="AU10" s="346">
        <v>4007.1</v>
      </c>
      <c r="AV10" s="346">
        <v>2245.8</v>
      </c>
      <c r="AW10" s="336">
        <f aca="true" t="shared" si="24" ref="AW10:AW33">AV10-AU10</f>
        <v>-1761.2999999999997</v>
      </c>
      <c r="AX10" s="336">
        <f aca="true" t="shared" si="25" ref="AX10:AX33">AV10/AU10%</f>
        <v>56.045519203413946</v>
      </c>
      <c r="AY10" s="337">
        <f t="shared" si="0"/>
        <v>64540.4</v>
      </c>
      <c r="AZ10" s="338">
        <f t="shared" si="0"/>
        <v>51828.59999999999</v>
      </c>
      <c r="BA10" s="336">
        <f aca="true" t="shared" si="26" ref="BA10:BA32">AZ10-AY10</f>
        <v>-12711.80000000001</v>
      </c>
      <c r="BB10" s="163">
        <f t="shared" si="1"/>
        <v>80.30411959021015</v>
      </c>
      <c r="BC10" s="164"/>
    </row>
    <row r="11" spans="1:55" ht="12.75">
      <c r="A11" s="160" t="s">
        <v>76</v>
      </c>
      <c r="B11" s="161"/>
      <c r="C11" s="346"/>
      <c r="D11" s="347"/>
      <c r="E11" s="336">
        <f t="shared" si="2"/>
        <v>0</v>
      </c>
      <c r="F11" s="336"/>
      <c r="G11" s="348"/>
      <c r="H11" s="346"/>
      <c r="I11" s="336">
        <f t="shared" si="4"/>
        <v>0</v>
      </c>
      <c r="J11" s="336"/>
      <c r="K11" s="348"/>
      <c r="L11" s="346"/>
      <c r="M11" s="336">
        <f t="shared" si="6"/>
        <v>0</v>
      </c>
      <c r="N11" s="336"/>
      <c r="O11" s="346"/>
      <c r="P11" s="346"/>
      <c r="Q11" s="336">
        <f t="shared" si="8"/>
        <v>0</v>
      </c>
      <c r="R11" s="336"/>
      <c r="S11" s="346"/>
      <c r="T11" s="346"/>
      <c r="U11" s="336">
        <f t="shared" si="10"/>
        <v>0</v>
      </c>
      <c r="V11" s="336"/>
      <c r="W11" s="346">
        <v>817.8</v>
      </c>
      <c r="X11" s="346">
        <v>786.5</v>
      </c>
      <c r="Y11" s="336">
        <f t="shared" si="12"/>
        <v>-31.299999999999955</v>
      </c>
      <c r="Z11" s="336">
        <f t="shared" si="13"/>
        <v>96.17265835167524</v>
      </c>
      <c r="AA11" s="346"/>
      <c r="AB11" s="346"/>
      <c r="AC11" s="336">
        <f t="shared" si="14"/>
        <v>0</v>
      </c>
      <c r="AD11" s="336"/>
      <c r="AE11" s="346"/>
      <c r="AF11" s="346"/>
      <c r="AG11" s="336">
        <f t="shared" si="16"/>
        <v>0</v>
      </c>
      <c r="AH11" s="336"/>
      <c r="AI11" s="346"/>
      <c r="AJ11" s="346"/>
      <c r="AK11" s="336">
        <f t="shared" si="18"/>
        <v>0</v>
      </c>
      <c r="AL11" s="336"/>
      <c r="AM11" s="349"/>
      <c r="AN11" s="346"/>
      <c r="AO11" s="336">
        <f t="shared" si="20"/>
        <v>0</v>
      </c>
      <c r="AP11" s="336"/>
      <c r="AQ11" s="346"/>
      <c r="AR11" s="346"/>
      <c r="AS11" s="336">
        <f t="shared" si="22"/>
        <v>0</v>
      </c>
      <c r="AT11" s="336"/>
      <c r="AU11" s="346"/>
      <c r="AV11" s="346"/>
      <c r="AW11" s="336">
        <f t="shared" si="24"/>
        <v>0</v>
      </c>
      <c r="AX11" s="336"/>
      <c r="AY11" s="337">
        <f t="shared" si="0"/>
        <v>817.8</v>
      </c>
      <c r="AZ11" s="338">
        <f t="shared" si="0"/>
        <v>786.5</v>
      </c>
      <c r="BA11" s="336">
        <f t="shared" si="26"/>
        <v>-31.299999999999955</v>
      </c>
      <c r="BB11" s="163">
        <f t="shared" si="1"/>
        <v>96.17265835167524</v>
      </c>
      <c r="BC11" s="164"/>
    </row>
    <row r="12" spans="1:55" ht="24.75" customHeight="1">
      <c r="A12" s="165" t="s">
        <v>33</v>
      </c>
      <c r="B12" s="161"/>
      <c r="C12" s="346">
        <v>13785.7</v>
      </c>
      <c r="D12" s="347">
        <v>11461.8</v>
      </c>
      <c r="E12" s="336">
        <f t="shared" si="2"/>
        <v>-2323.9000000000015</v>
      </c>
      <c r="F12" s="336">
        <f t="shared" si="3"/>
        <v>83.14267683178946</v>
      </c>
      <c r="G12" s="348">
        <v>113.5</v>
      </c>
      <c r="H12" s="346">
        <v>118.6</v>
      </c>
      <c r="I12" s="336">
        <f t="shared" si="4"/>
        <v>5.099999999999994</v>
      </c>
      <c r="J12" s="336">
        <f t="shared" si="5"/>
        <v>104.49339207048457</v>
      </c>
      <c r="K12" s="348">
        <v>226.4</v>
      </c>
      <c r="L12" s="346">
        <v>229.8</v>
      </c>
      <c r="M12" s="336">
        <f t="shared" si="6"/>
        <v>3.4000000000000057</v>
      </c>
      <c r="N12" s="336">
        <f t="shared" si="7"/>
        <v>101.50176678445229</v>
      </c>
      <c r="O12" s="346"/>
      <c r="P12" s="346">
        <v>0.2</v>
      </c>
      <c r="Q12" s="336">
        <f t="shared" si="8"/>
        <v>0.2</v>
      </c>
      <c r="R12" s="336"/>
      <c r="S12" s="346">
        <v>43.4</v>
      </c>
      <c r="T12" s="346">
        <v>43.4</v>
      </c>
      <c r="U12" s="336">
        <f t="shared" si="10"/>
        <v>0</v>
      </c>
      <c r="V12" s="336">
        <f t="shared" si="11"/>
        <v>100</v>
      </c>
      <c r="W12" s="346">
        <v>420.1</v>
      </c>
      <c r="X12" s="346">
        <v>387.4</v>
      </c>
      <c r="Y12" s="336">
        <f t="shared" si="12"/>
        <v>-32.700000000000045</v>
      </c>
      <c r="Z12" s="336">
        <f t="shared" si="13"/>
        <v>92.21613901452034</v>
      </c>
      <c r="AA12" s="346">
        <v>110.3</v>
      </c>
      <c r="AB12" s="346">
        <v>110.7</v>
      </c>
      <c r="AC12" s="336">
        <f t="shared" si="14"/>
        <v>0.4000000000000057</v>
      </c>
      <c r="AD12" s="336">
        <f t="shared" si="15"/>
        <v>100.36264732547598</v>
      </c>
      <c r="AE12" s="346">
        <v>67.4</v>
      </c>
      <c r="AF12" s="346">
        <v>95.8</v>
      </c>
      <c r="AG12" s="336">
        <f t="shared" si="16"/>
        <v>28.39999999999999</v>
      </c>
      <c r="AH12" s="336">
        <f t="shared" si="17"/>
        <v>142.13649851632047</v>
      </c>
      <c r="AI12" s="346">
        <v>843.7</v>
      </c>
      <c r="AJ12" s="346">
        <v>1622</v>
      </c>
      <c r="AK12" s="336">
        <f t="shared" si="18"/>
        <v>778.3</v>
      </c>
      <c r="AL12" s="339" t="s">
        <v>51</v>
      </c>
      <c r="AM12" s="349">
        <v>119.4</v>
      </c>
      <c r="AN12" s="346">
        <v>74.6</v>
      </c>
      <c r="AO12" s="336">
        <f t="shared" si="20"/>
        <v>-44.80000000000001</v>
      </c>
      <c r="AP12" s="336">
        <f t="shared" si="21"/>
        <v>62.47906197654941</v>
      </c>
      <c r="AQ12" s="346">
        <v>350</v>
      </c>
      <c r="AR12" s="346">
        <v>325</v>
      </c>
      <c r="AS12" s="336">
        <f t="shared" si="22"/>
        <v>-25</v>
      </c>
      <c r="AT12" s="336">
        <f t="shared" si="23"/>
        <v>92.85714285714286</v>
      </c>
      <c r="AU12" s="346">
        <v>1564.4</v>
      </c>
      <c r="AV12" s="346">
        <v>1121.1</v>
      </c>
      <c r="AW12" s="336">
        <f t="shared" si="24"/>
        <v>-443.3000000000002</v>
      </c>
      <c r="AX12" s="336">
        <f t="shared" si="25"/>
        <v>71.66325747890565</v>
      </c>
      <c r="AY12" s="337">
        <f t="shared" si="0"/>
        <v>17644.3</v>
      </c>
      <c r="AZ12" s="338">
        <f t="shared" si="0"/>
        <v>15590.4</v>
      </c>
      <c r="BA12" s="336">
        <f t="shared" si="26"/>
        <v>-2053.8999999999996</v>
      </c>
      <c r="BB12" s="163">
        <f t="shared" si="1"/>
        <v>88.35941352164723</v>
      </c>
      <c r="BC12" s="164"/>
    </row>
    <row r="13" spans="1:55" ht="12.75">
      <c r="A13" s="160" t="s">
        <v>35</v>
      </c>
      <c r="B13" s="166"/>
      <c r="C13" s="350">
        <v>72.9</v>
      </c>
      <c r="D13" s="351">
        <v>13.6</v>
      </c>
      <c r="E13" s="336">
        <f t="shared" si="2"/>
        <v>-59.300000000000004</v>
      </c>
      <c r="F13" s="336">
        <f t="shared" si="3"/>
        <v>18.655692729766802</v>
      </c>
      <c r="G13" s="352">
        <v>55</v>
      </c>
      <c r="H13" s="350">
        <v>52.9</v>
      </c>
      <c r="I13" s="336">
        <f t="shared" si="4"/>
        <v>-2.1000000000000014</v>
      </c>
      <c r="J13" s="336">
        <f t="shared" si="5"/>
        <v>96.18181818181817</v>
      </c>
      <c r="K13" s="352">
        <v>0.8</v>
      </c>
      <c r="L13" s="350">
        <v>1</v>
      </c>
      <c r="M13" s="336">
        <f t="shared" si="6"/>
        <v>0.19999999999999996</v>
      </c>
      <c r="N13" s="336">
        <f t="shared" si="7"/>
        <v>125</v>
      </c>
      <c r="O13" s="350">
        <v>31.4</v>
      </c>
      <c r="P13" s="350">
        <v>31.5</v>
      </c>
      <c r="Q13" s="336">
        <f t="shared" si="8"/>
        <v>0.10000000000000142</v>
      </c>
      <c r="R13" s="336">
        <f t="shared" si="9"/>
        <v>100.31847133757962</v>
      </c>
      <c r="S13" s="350">
        <v>25.6</v>
      </c>
      <c r="T13" s="350">
        <v>25.7</v>
      </c>
      <c r="U13" s="336">
        <f t="shared" si="10"/>
        <v>0.09999999999999787</v>
      </c>
      <c r="V13" s="336">
        <f t="shared" si="11"/>
        <v>100.390625</v>
      </c>
      <c r="W13" s="350">
        <v>71.2</v>
      </c>
      <c r="X13" s="350">
        <v>40.4</v>
      </c>
      <c r="Y13" s="336">
        <f t="shared" si="12"/>
        <v>-30.800000000000004</v>
      </c>
      <c r="Z13" s="336">
        <f t="shared" si="13"/>
        <v>56.74157303370786</v>
      </c>
      <c r="AA13" s="350">
        <v>43.6</v>
      </c>
      <c r="AB13" s="350">
        <v>43.6</v>
      </c>
      <c r="AC13" s="336">
        <f t="shared" si="14"/>
        <v>0</v>
      </c>
      <c r="AD13" s="336">
        <f t="shared" si="15"/>
        <v>100</v>
      </c>
      <c r="AE13" s="350">
        <v>96.6</v>
      </c>
      <c r="AF13" s="350">
        <v>84.5</v>
      </c>
      <c r="AG13" s="336">
        <f t="shared" si="16"/>
        <v>-12.099999999999994</v>
      </c>
      <c r="AH13" s="336">
        <f t="shared" si="17"/>
        <v>87.47412008281574</v>
      </c>
      <c r="AI13" s="350">
        <v>223.6</v>
      </c>
      <c r="AJ13" s="350">
        <v>75.1</v>
      </c>
      <c r="AK13" s="336">
        <f t="shared" si="18"/>
        <v>-148.5</v>
      </c>
      <c r="AL13" s="336">
        <f t="shared" si="19"/>
        <v>33.58676207513417</v>
      </c>
      <c r="AM13" s="353">
        <v>14.4</v>
      </c>
      <c r="AN13" s="350">
        <v>16.6</v>
      </c>
      <c r="AO13" s="336">
        <f t="shared" si="20"/>
        <v>2.200000000000001</v>
      </c>
      <c r="AP13" s="336">
        <f t="shared" si="21"/>
        <v>115.27777777777777</v>
      </c>
      <c r="AQ13" s="350">
        <v>54.4</v>
      </c>
      <c r="AR13" s="350">
        <v>6.7</v>
      </c>
      <c r="AS13" s="336">
        <f t="shared" si="22"/>
        <v>-47.699999999999996</v>
      </c>
      <c r="AT13" s="336">
        <f t="shared" si="23"/>
        <v>12.316176470588236</v>
      </c>
      <c r="AU13" s="350"/>
      <c r="AV13" s="350"/>
      <c r="AW13" s="336">
        <f t="shared" si="24"/>
        <v>0</v>
      </c>
      <c r="AX13" s="336"/>
      <c r="AY13" s="337">
        <f t="shared" si="0"/>
        <v>689.5</v>
      </c>
      <c r="AZ13" s="338">
        <f t="shared" si="0"/>
        <v>391.59999999999997</v>
      </c>
      <c r="BA13" s="336">
        <f t="shared" si="26"/>
        <v>-297.90000000000003</v>
      </c>
      <c r="BB13" s="163">
        <f t="shared" si="1"/>
        <v>56.794778825235674</v>
      </c>
      <c r="BC13" s="164"/>
    </row>
    <row r="14" spans="1:55" ht="12.75">
      <c r="A14" s="167" t="s">
        <v>77</v>
      </c>
      <c r="B14" s="166"/>
      <c r="C14" s="350">
        <v>8355</v>
      </c>
      <c r="D14" s="351">
        <v>3868.1</v>
      </c>
      <c r="E14" s="336">
        <f t="shared" si="2"/>
        <v>-4486.9</v>
      </c>
      <c r="F14" s="336">
        <f t="shared" si="3"/>
        <v>46.296828246558945</v>
      </c>
      <c r="G14" s="352">
        <v>100</v>
      </c>
      <c r="H14" s="350">
        <v>73.8</v>
      </c>
      <c r="I14" s="336">
        <f t="shared" si="4"/>
        <v>-26.200000000000003</v>
      </c>
      <c r="J14" s="336">
        <f t="shared" si="5"/>
        <v>73.8</v>
      </c>
      <c r="K14" s="352">
        <v>202</v>
      </c>
      <c r="L14" s="350">
        <v>202.4</v>
      </c>
      <c r="M14" s="336">
        <f t="shared" si="6"/>
        <v>0.4000000000000057</v>
      </c>
      <c r="N14" s="336">
        <f t="shared" si="7"/>
        <v>100.1980198019802</v>
      </c>
      <c r="O14" s="350">
        <v>83.1</v>
      </c>
      <c r="P14" s="350">
        <v>115.8</v>
      </c>
      <c r="Q14" s="336">
        <f t="shared" si="8"/>
        <v>32.7</v>
      </c>
      <c r="R14" s="336">
        <f t="shared" si="9"/>
        <v>139.35018050541515</v>
      </c>
      <c r="S14" s="350">
        <v>36.1</v>
      </c>
      <c r="T14" s="350">
        <v>46.5</v>
      </c>
      <c r="U14" s="336">
        <f t="shared" si="10"/>
        <v>10.399999999999999</v>
      </c>
      <c r="V14" s="336">
        <f t="shared" si="11"/>
        <v>128.80886426592798</v>
      </c>
      <c r="W14" s="350">
        <v>228.6</v>
      </c>
      <c r="X14" s="350">
        <v>144.2</v>
      </c>
      <c r="Y14" s="336">
        <f t="shared" si="12"/>
        <v>-84.4</v>
      </c>
      <c r="Z14" s="336">
        <f t="shared" si="13"/>
        <v>63.07961504811898</v>
      </c>
      <c r="AA14" s="350">
        <v>77</v>
      </c>
      <c r="AB14" s="350">
        <v>54.2</v>
      </c>
      <c r="AC14" s="336">
        <f t="shared" si="14"/>
        <v>-22.799999999999997</v>
      </c>
      <c r="AD14" s="336">
        <f t="shared" si="15"/>
        <v>70.3896103896104</v>
      </c>
      <c r="AE14" s="350">
        <v>71.4</v>
      </c>
      <c r="AF14" s="350">
        <v>58.4</v>
      </c>
      <c r="AG14" s="336">
        <f t="shared" si="16"/>
        <v>-13.000000000000007</v>
      </c>
      <c r="AH14" s="336">
        <f t="shared" si="17"/>
        <v>81.79271708683473</v>
      </c>
      <c r="AI14" s="350">
        <v>752.7</v>
      </c>
      <c r="AJ14" s="350">
        <v>508.8</v>
      </c>
      <c r="AK14" s="336">
        <f t="shared" si="18"/>
        <v>-243.90000000000003</v>
      </c>
      <c r="AL14" s="336">
        <f t="shared" si="19"/>
        <v>67.59665205261061</v>
      </c>
      <c r="AM14" s="353">
        <v>39.5</v>
      </c>
      <c r="AN14" s="350">
        <v>31</v>
      </c>
      <c r="AO14" s="336">
        <f t="shared" si="20"/>
        <v>-8.5</v>
      </c>
      <c r="AP14" s="336">
        <f t="shared" si="21"/>
        <v>78.48101265822784</v>
      </c>
      <c r="AQ14" s="350">
        <v>172</v>
      </c>
      <c r="AR14" s="350">
        <v>105.1</v>
      </c>
      <c r="AS14" s="336">
        <f t="shared" si="22"/>
        <v>-66.9</v>
      </c>
      <c r="AT14" s="336">
        <f t="shared" si="23"/>
        <v>61.104651162790695</v>
      </c>
      <c r="AU14" s="350">
        <v>697.6</v>
      </c>
      <c r="AV14" s="350">
        <v>290.1</v>
      </c>
      <c r="AW14" s="336">
        <f t="shared" si="24"/>
        <v>-407.5</v>
      </c>
      <c r="AX14" s="336">
        <f t="shared" si="25"/>
        <v>41.585435779816514</v>
      </c>
      <c r="AY14" s="337">
        <f t="shared" si="0"/>
        <v>10815.000000000002</v>
      </c>
      <c r="AZ14" s="338">
        <f t="shared" si="0"/>
        <v>5498.400000000001</v>
      </c>
      <c r="BA14" s="336">
        <f t="shared" si="26"/>
        <v>-5316.600000000001</v>
      </c>
      <c r="BB14" s="163">
        <f t="shared" si="1"/>
        <v>50.84049930651872</v>
      </c>
      <c r="BC14" s="164"/>
    </row>
    <row r="15" spans="1:55" s="171" customFormat="1" ht="12.75">
      <c r="A15" s="168" t="s">
        <v>78</v>
      </c>
      <c r="B15" s="169"/>
      <c r="C15" s="346">
        <v>28872.2</v>
      </c>
      <c r="D15" s="347">
        <v>26429.7</v>
      </c>
      <c r="E15" s="336">
        <f t="shared" si="2"/>
        <v>-2442.5</v>
      </c>
      <c r="F15" s="336">
        <f t="shared" si="3"/>
        <v>91.54030520708503</v>
      </c>
      <c r="G15" s="348">
        <v>2700.7</v>
      </c>
      <c r="H15" s="346">
        <v>2613.3</v>
      </c>
      <c r="I15" s="336">
        <f t="shared" si="4"/>
        <v>-87.39999999999964</v>
      </c>
      <c r="J15" s="336">
        <f t="shared" si="5"/>
        <v>96.76380197726517</v>
      </c>
      <c r="K15" s="348">
        <v>2701.1</v>
      </c>
      <c r="L15" s="346">
        <v>1836.9</v>
      </c>
      <c r="M15" s="336">
        <f t="shared" si="6"/>
        <v>-864.1999999999998</v>
      </c>
      <c r="N15" s="336">
        <f t="shared" si="7"/>
        <v>68.00562733701085</v>
      </c>
      <c r="O15" s="346">
        <v>2550</v>
      </c>
      <c r="P15" s="346">
        <v>2254.6</v>
      </c>
      <c r="Q15" s="336">
        <f t="shared" si="8"/>
        <v>-295.4000000000001</v>
      </c>
      <c r="R15" s="336">
        <f t="shared" si="9"/>
        <v>88.4156862745098</v>
      </c>
      <c r="S15" s="346">
        <v>4254.5</v>
      </c>
      <c r="T15" s="346">
        <v>3987.5</v>
      </c>
      <c r="U15" s="336">
        <f t="shared" si="10"/>
        <v>-267</v>
      </c>
      <c r="V15" s="336">
        <f t="shared" si="11"/>
        <v>93.72429192619579</v>
      </c>
      <c r="W15" s="346">
        <v>1263.3</v>
      </c>
      <c r="X15" s="346">
        <v>1027.6</v>
      </c>
      <c r="Y15" s="336">
        <f t="shared" si="12"/>
        <v>-235.70000000000005</v>
      </c>
      <c r="Z15" s="336">
        <f t="shared" si="13"/>
        <v>81.34251563365788</v>
      </c>
      <c r="AA15" s="346">
        <v>3360.9</v>
      </c>
      <c r="AB15" s="346">
        <v>2866.6</v>
      </c>
      <c r="AC15" s="336">
        <f t="shared" si="14"/>
        <v>-494.3000000000002</v>
      </c>
      <c r="AD15" s="336">
        <f t="shared" si="15"/>
        <v>85.29262995031092</v>
      </c>
      <c r="AE15" s="346">
        <v>2420.7</v>
      </c>
      <c r="AF15" s="346">
        <v>2093.3</v>
      </c>
      <c r="AG15" s="336">
        <f t="shared" si="16"/>
        <v>-327.39999999999964</v>
      </c>
      <c r="AH15" s="336">
        <f t="shared" si="17"/>
        <v>86.47498657413146</v>
      </c>
      <c r="AI15" s="346">
        <v>2802</v>
      </c>
      <c r="AJ15" s="346">
        <v>2728.9</v>
      </c>
      <c r="AK15" s="336">
        <f t="shared" si="18"/>
        <v>-73.09999999999991</v>
      </c>
      <c r="AL15" s="336">
        <f t="shared" si="19"/>
        <v>97.39114917915775</v>
      </c>
      <c r="AM15" s="346">
        <v>1639.5</v>
      </c>
      <c r="AN15" s="346">
        <v>1070.9</v>
      </c>
      <c r="AO15" s="336">
        <f t="shared" si="20"/>
        <v>-568.5999999999999</v>
      </c>
      <c r="AP15" s="336">
        <f t="shared" si="21"/>
        <v>65.31869472400123</v>
      </c>
      <c r="AQ15" s="346">
        <v>1454.1</v>
      </c>
      <c r="AR15" s="346">
        <v>1187.2</v>
      </c>
      <c r="AS15" s="336">
        <f t="shared" si="22"/>
        <v>-266.89999999999986</v>
      </c>
      <c r="AT15" s="336">
        <f t="shared" si="23"/>
        <v>81.64500378240837</v>
      </c>
      <c r="AU15" s="346">
        <v>3982.4</v>
      </c>
      <c r="AV15" s="346">
        <v>3390.5</v>
      </c>
      <c r="AW15" s="336">
        <f t="shared" si="24"/>
        <v>-591.9000000000001</v>
      </c>
      <c r="AX15" s="336">
        <f t="shared" si="25"/>
        <v>85.137103254319</v>
      </c>
      <c r="AY15" s="337">
        <f t="shared" si="0"/>
        <v>58001.4</v>
      </c>
      <c r="AZ15" s="338">
        <f t="shared" si="0"/>
        <v>51487</v>
      </c>
      <c r="BA15" s="336">
        <f t="shared" si="26"/>
        <v>-6514.4000000000015</v>
      </c>
      <c r="BB15" s="163">
        <f t="shared" si="1"/>
        <v>88.7685469661077</v>
      </c>
      <c r="BC15" s="170"/>
    </row>
    <row r="16" spans="1:55" ht="12.75" customHeight="1">
      <c r="A16" s="172" t="s">
        <v>79</v>
      </c>
      <c r="B16" s="173"/>
      <c r="C16" s="346"/>
      <c r="D16" s="347"/>
      <c r="E16" s="336">
        <f t="shared" si="2"/>
        <v>0</v>
      </c>
      <c r="F16" s="336"/>
      <c r="G16" s="348">
        <v>41.7</v>
      </c>
      <c r="H16" s="346">
        <v>41.4</v>
      </c>
      <c r="I16" s="336">
        <f t="shared" si="4"/>
        <v>-0.30000000000000426</v>
      </c>
      <c r="J16" s="336">
        <f t="shared" si="5"/>
        <v>99.28057553956833</v>
      </c>
      <c r="K16" s="348">
        <v>107</v>
      </c>
      <c r="L16" s="346">
        <v>101.2</v>
      </c>
      <c r="M16" s="336">
        <f t="shared" si="6"/>
        <v>-5.799999999999997</v>
      </c>
      <c r="N16" s="336">
        <f t="shared" si="7"/>
        <v>94.57943925233644</v>
      </c>
      <c r="O16" s="346">
        <v>24.4</v>
      </c>
      <c r="P16" s="346">
        <v>26.2</v>
      </c>
      <c r="Q16" s="336">
        <f t="shared" si="8"/>
        <v>1.8000000000000007</v>
      </c>
      <c r="R16" s="336">
        <f t="shared" si="9"/>
        <v>107.37704918032787</v>
      </c>
      <c r="S16" s="346">
        <v>42</v>
      </c>
      <c r="T16" s="346">
        <v>43.1</v>
      </c>
      <c r="U16" s="336">
        <f t="shared" si="10"/>
        <v>1.1000000000000014</v>
      </c>
      <c r="V16" s="336">
        <f t="shared" si="11"/>
        <v>102.61904761904762</v>
      </c>
      <c r="W16" s="346">
        <v>86.9</v>
      </c>
      <c r="X16" s="346">
        <v>71.2</v>
      </c>
      <c r="Y16" s="336">
        <f t="shared" si="12"/>
        <v>-15.700000000000003</v>
      </c>
      <c r="Z16" s="336">
        <f t="shared" si="13"/>
        <v>81.93325661680092</v>
      </c>
      <c r="AA16" s="346">
        <v>24.9</v>
      </c>
      <c r="AB16" s="346">
        <v>19.5</v>
      </c>
      <c r="AC16" s="336">
        <f t="shared" si="14"/>
        <v>-5.399999999999999</v>
      </c>
      <c r="AD16" s="336">
        <f t="shared" si="15"/>
        <v>78.3132530120482</v>
      </c>
      <c r="AE16" s="346">
        <v>35</v>
      </c>
      <c r="AF16" s="346">
        <v>57.1</v>
      </c>
      <c r="AG16" s="336">
        <f t="shared" si="16"/>
        <v>22.1</v>
      </c>
      <c r="AH16" s="339" t="s">
        <v>51</v>
      </c>
      <c r="AI16" s="346">
        <v>15.8</v>
      </c>
      <c r="AJ16" s="346">
        <v>10.7</v>
      </c>
      <c r="AK16" s="336">
        <f t="shared" si="18"/>
        <v>-5.100000000000001</v>
      </c>
      <c r="AL16" s="336">
        <f t="shared" si="19"/>
        <v>67.72151898734177</v>
      </c>
      <c r="AM16" s="346">
        <v>25</v>
      </c>
      <c r="AN16" s="346">
        <v>31.6</v>
      </c>
      <c r="AO16" s="336">
        <f t="shared" si="20"/>
        <v>6.600000000000001</v>
      </c>
      <c r="AP16" s="336">
        <f t="shared" si="21"/>
        <v>126.4</v>
      </c>
      <c r="AQ16" s="346">
        <v>100</v>
      </c>
      <c r="AR16" s="346">
        <v>71.6</v>
      </c>
      <c r="AS16" s="336">
        <f t="shared" si="22"/>
        <v>-28.400000000000006</v>
      </c>
      <c r="AT16" s="336">
        <f t="shared" si="23"/>
        <v>71.6</v>
      </c>
      <c r="AU16" s="346">
        <v>96.4</v>
      </c>
      <c r="AV16" s="346">
        <v>96.2</v>
      </c>
      <c r="AW16" s="336">
        <f t="shared" si="24"/>
        <v>-0.20000000000000284</v>
      </c>
      <c r="AX16" s="336">
        <f t="shared" si="25"/>
        <v>99.79253112033194</v>
      </c>
      <c r="AY16" s="337">
        <f t="shared" si="0"/>
        <v>599.1</v>
      </c>
      <c r="AZ16" s="338">
        <f t="shared" si="0"/>
        <v>569.8000000000001</v>
      </c>
      <c r="BA16" s="336">
        <f t="shared" si="26"/>
        <v>-29.299999999999955</v>
      </c>
      <c r="BB16" s="163">
        <f t="shared" si="1"/>
        <v>95.10933066266065</v>
      </c>
      <c r="BC16" s="164"/>
    </row>
    <row r="17" spans="1:55" ht="21.75" customHeight="1">
      <c r="A17" s="172" t="s">
        <v>80</v>
      </c>
      <c r="B17" s="173"/>
      <c r="C17" s="346"/>
      <c r="D17" s="347"/>
      <c r="E17" s="336">
        <f t="shared" si="2"/>
        <v>0</v>
      </c>
      <c r="F17" s="336"/>
      <c r="G17" s="348"/>
      <c r="H17" s="346"/>
      <c r="I17" s="336">
        <f t="shared" si="4"/>
        <v>0</v>
      </c>
      <c r="J17" s="336"/>
      <c r="K17" s="348"/>
      <c r="L17" s="346"/>
      <c r="M17" s="336">
        <f t="shared" si="6"/>
        <v>0</v>
      </c>
      <c r="N17" s="336"/>
      <c r="O17" s="346"/>
      <c r="P17" s="346"/>
      <c r="Q17" s="336">
        <f t="shared" si="8"/>
        <v>0</v>
      </c>
      <c r="R17" s="336"/>
      <c r="S17" s="346"/>
      <c r="T17" s="346"/>
      <c r="U17" s="336">
        <f t="shared" si="10"/>
        <v>0</v>
      </c>
      <c r="V17" s="336"/>
      <c r="W17" s="346"/>
      <c r="X17" s="346"/>
      <c r="Y17" s="336">
        <f t="shared" si="12"/>
        <v>0</v>
      </c>
      <c r="Z17" s="336"/>
      <c r="AA17" s="346"/>
      <c r="AB17" s="346"/>
      <c r="AC17" s="336">
        <f t="shared" si="14"/>
        <v>0</v>
      </c>
      <c r="AD17" s="336"/>
      <c r="AE17" s="346"/>
      <c r="AF17" s="346"/>
      <c r="AG17" s="336">
        <f t="shared" si="16"/>
        <v>0</v>
      </c>
      <c r="AH17" s="336"/>
      <c r="AI17" s="346"/>
      <c r="AJ17" s="346"/>
      <c r="AK17" s="336">
        <f t="shared" si="18"/>
        <v>0</v>
      </c>
      <c r="AL17" s="336"/>
      <c r="AM17" s="346"/>
      <c r="AN17" s="346"/>
      <c r="AO17" s="336">
        <f t="shared" si="20"/>
        <v>0</v>
      </c>
      <c r="AP17" s="336"/>
      <c r="AQ17" s="346"/>
      <c r="AR17" s="346"/>
      <c r="AS17" s="336">
        <f t="shared" si="22"/>
        <v>0</v>
      </c>
      <c r="AT17" s="336"/>
      <c r="AU17" s="346"/>
      <c r="AV17" s="346"/>
      <c r="AW17" s="336">
        <f t="shared" si="24"/>
        <v>0</v>
      </c>
      <c r="AX17" s="336"/>
      <c r="AY17" s="337">
        <f t="shared" si="0"/>
        <v>0</v>
      </c>
      <c r="AZ17" s="338">
        <f t="shared" si="0"/>
        <v>0</v>
      </c>
      <c r="BA17" s="336">
        <f t="shared" si="26"/>
        <v>0</v>
      </c>
      <c r="BB17" s="163"/>
      <c r="BC17" s="164"/>
    </row>
    <row r="18" spans="1:55" s="178" customFormat="1" ht="21.75" customHeight="1">
      <c r="A18" s="175" t="s">
        <v>81</v>
      </c>
      <c r="B18" s="176"/>
      <c r="C18" s="339">
        <f>SUM(C19:C27)</f>
        <v>5349.7</v>
      </c>
      <c r="D18" s="339">
        <f>SUM(D19:D27)</f>
        <v>7472.400000000001</v>
      </c>
      <c r="E18" s="336">
        <f t="shared" si="2"/>
        <v>2122.7000000000007</v>
      </c>
      <c r="F18" s="336">
        <f t="shared" si="3"/>
        <v>139.6788604968503</v>
      </c>
      <c r="G18" s="354">
        <f>SUM(G19:G27)</f>
        <v>852.0999999999999</v>
      </c>
      <c r="H18" s="339">
        <f>SUM(H19:H27)</f>
        <v>723</v>
      </c>
      <c r="I18" s="336">
        <f t="shared" si="4"/>
        <v>-129.0999999999999</v>
      </c>
      <c r="J18" s="336">
        <f t="shared" si="5"/>
        <v>84.84919610374371</v>
      </c>
      <c r="K18" s="354">
        <f>SUM(K19:K27)</f>
        <v>902.4</v>
      </c>
      <c r="L18" s="339">
        <f>SUM(L19:L27)</f>
        <v>737.6999999999999</v>
      </c>
      <c r="M18" s="336">
        <f t="shared" si="6"/>
        <v>-164.70000000000005</v>
      </c>
      <c r="N18" s="336">
        <f t="shared" si="7"/>
        <v>81.74867021276596</v>
      </c>
      <c r="O18" s="339">
        <f>SUM(O19:O27)</f>
        <v>2634.7999999999997</v>
      </c>
      <c r="P18" s="339">
        <f>SUM(P19:P27)</f>
        <v>2521.6</v>
      </c>
      <c r="Q18" s="336">
        <f t="shared" si="8"/>
        <v>-113.19999999999982</v>
      </c>
      <c r="R18" s="336">
        <f t="shared" si="9"/>
        <v>95.70365872172461</v>
      </c>
      <c r="S18" s="339">
        <f>SUM(S19:S27)</f>
        <v>921.6</v>
      </c>
      <c r="T18" s="339">
        <f>SUM(T19:T27)</f>
        <v>651</v>
      </c>
      <c r="U18" s="336">
        <f t="shared" si="10"/>
        <v>-270.6</v>
      </c>
      <c r="V18" s="336">
        <f t="shared" si="11"/>
        <v>70.63802083333333</v>
      </c>
      <c r="W18" s="339">
        <f>SUM(W19:W27)</f>
        <v>1589.3</v>
      </c>
      <c r="X18" s="339">
        <f>SUM(X19:X27)</f>
        <v>1518.1000000000001</v>
      </c>
      <c r="Y18" s="336">
        <f t="shared" si="12"/>
        <v>-71.19999999999982</v>
      </c>
      <c r="Z18" s="336">
        <f t="shared" si="13"/>
        <v>95.52004026930096</v>
      </c>
      <c r="AA18" s="339">
        <f>SUM(AA19:AA27)</f>
        <v>988.5</v>
      </c>
      <c r="AB18" s="339">
        <f>SUM(AB19:AB27)</f>
        <v>859.9000000000001</v>
      </c>
      <c r="AC18" s="336">
        <f t="shared" si="14"/>
        <v>-128.5999999999999</v>
      </c>
      <c r="AD18" s="336">
        <f t="shared" si="15"/>
        <v>86.99038947900861</v>
      </c>
      <c r="AE18" s="339">
        <f>SUM(AE19:AE27)</f>
        <v>250.6</v>
      </c>
      <c r="AF18" s="339">
        <f>SUM(AF19:AF27)</f>
        <v>89.6</v>
      </c>
      <c r="AG18" s="336">
        <f t="shared" si="16"/>
        <v>-161</v>
      </c>
      <c r="AH18" s="336">
        <f t="shared" si="17"/>
        <v>35.754189944134076</v>
      </c>
      <c r="AI18" s="339">
        <f>SUM(AI19:AI27)</f>
        <v>2670</v>
      </c>
      <c r="AJ18" s="339">
        <f>SUM(AJ19:AJ27)</f>
        <v>2617.5</v>
      </c>
      <c r="AK18" s="336">
        <f t="shared" si="18"/>
        <v>-52.5</v>
      </c>
      <c r="AL18" s="336">
        <f t="shared" si="19"/>
        <v>98.03370786516854</v>
      </c>
      <c r="AM18" s="339">
        <f>SUM(AM19:AM27)</f>
        <v>316.20000000000005</v>
      </c>
      <c r="AN18" s="339">
        <f>SUM(AN19:AN27)</f>
        <v>250.79999999999998</v>
      </c>
      <c r="AO18" s="336">
        <f t="shared" si="20"/>
        <v>-65.40000000000006</v>
      </c>
      <c r="AP18" s="336">
        <f t="shared" si="21"/>
        <v>79.31688804554078</v>
      </c>
      <c r="AQ18" s="339">
        <f>SUM(AQ19:AQ27)</f>
        <v>1433.3</v>
      </c>
      <c r="AR18" s="339">
        <f>SUM(AR19:AR27)</f>
        <v>1003.6</v>
      </c>
      <c r="AS18" s="336">
        <f t="shared" si="22"/>
        <v>-429.69999999999993</v>
      </c>
      <c r="AT18" s="336">
        <f t="shared" si="23"/>
        <v>70.02023302867508</v>
      </c>
      <c r="AU18" s="339">
        <f>SUM(AU19:AU27)</f>
        <v>1569</v>
      </c>
      <c r="AV18" s="339">
        <f>SUM(AV19:AV27)</f>
        <v>1909.9</v>
      </c>
      <c r="AW18" s="336">
        <f t="shared" si="24"/>
        <v>340.9000000000001</v>
      </c>
      <c r="AX18" s="336">
        <f t="shared" si="25"/>
        <v>121.72721478648822</v>
      </c>
      <c r="AY18" s="336">
        <f t="shared" si="0"/>
        <v>19477.499999999996</v>
      </c>
      <c r="AZ18" s="340">
        <f t="shared" si="0"/>
        <v>20355.100000000002</v>
      </c>
      <c r="BA18" s="336">
        <f t="shared" si="26"/>
        <v>877.6000000000058</v>
      </c>
      <c r="BB18" s="158">
        <f>AZ18/AY18%</f>
        <v>104.50571171864975</v>
      </c>
      <c r="BC18" s="177"/>
    </row>
    <row r="19" spans="1:55" s="181" customFormat="1" ht="12.75">
      <c r="A19" s="179" t="s">
        <v>82</v>
      </c>
      <c r="B19" s="180"/>
      <c r="C19" s="355">
        <v>4277.8</v>
      </c>
      <c r="D19" s="356">
        <v>4829.3</v>
      </c>
      <c r="E19" s="336">
        <f t="shared" si="2"/>
        <v>551.5</v>
      </c>
      <c r="F19" s="336">
        <f t="shared" si="3"/>
        <v>112.8921408200477</v>
      </c>
      <c r="G19" s="357">
        <v>753.8</v>
      </c>
      <c r="H19" s="355">
        <v>624.7</v>
      </c>
      <c r="I19" s="336">
        <f t="shared" si="4"/>
        <v>-129.0999999999999</v>
      </c>
      <c r="J19" s="336">
        <f t="shared" si="5"/>
        <v>82.8734412310958</v>
      </c>
      <c r="K19" s="357">
        <v>533.3</v>
      </c>
      <c r="L19" s="355">
        <v>369.3</v>
      </c>
      <c r="M19" s="336">
        <f t="shared" si="6"/>
        <v>-163.99999999999994</v>
      </c>
      <c r="N19" s="336">
        <f t="shared" si="7"/>
        <v>69.24807800487531</v>
      </c>
      <c r="O19" s="355">
        <v>2603.1</v>
      </c>
      <c r="P19" s="355">
        <v>2491.1</v>
      </c>
      <c r="Q19" s="336">
        <f t="shared" si="8"/>
        <v>-112</v>
      </c>
      <c r="R19" s="336">
        <f t="shared" si="9"/>
        <v>95.69743767046982</v>
      </c>
      <c r="S19" s="355">
        <v>916.6</v>
      </c>
      <c r="T19" s="355">
        <v>607.9</v>
      </c>
      <c r="U19" s="336">
        <f t="shared" si="10"/>
        <v>-308.70000000000005</v>
      </c>
      <c r="V19" s="336">
        <f t="shared" si="11"/>
        <v>66.32118699541785</v>
      </c>
      <c r="W19" s="355">
        <v>989.4</v>
      </c>
      <c r="X19" s="355">
        <v>796.3</v>
      </c>
      <c r="Y19" s="336">
        <f t="shared" si="12"/>
        <v>-193.10000000000002</v>
      </c>
      <c r="Z19" s="336">
        <f t="shared" si="13"/>
        <v>80.48312108348493</v>
      </c>
      <c r="AA19" s="355">
        <v>930.3</v>
      </c>
      <c r="AB19" s="355">
        <v>806.7</v>
      </c>
      <c r="AC19" s="336">
        <f t="shared" si="14"/>
        <v>-123.59999999999991</v>
      </c>
      <c r="AD19" s="336">
        <f t="shared" si="15"/>
        <v>86.71396323766528</v>
      </c>
      <c r="AE19" s="355">
        <v>243.1</v>
      </c>
      <c r="AF19" s="355">
        <v>72.3</v>
      </c>
      <c r="AG19" s="336">
        <f t="shared" si="16"/>
        <v>-170.8</v>
      </c>
      <c r="AH19" s="336">
        <f t="shared" si="17"/>
        <v>29.74084738790621</v>
      </c>
      <c r="AI19" s="355">
        <v>2650</v>
      </c>
      <c r="AJ19" s="355">
        <v>2473.2</v>
      </c>
      <c r="AK19" s="336">
        <f t="shared" si="18"/>
        <v>-176.80000000000018</v>
      </c>
      <c r="AL19" s="336">
        <f t="shared" si="19"/>
        <v>93.32830188679245</v>
      </c>
      <c r="AM19" s="355">
        <v>135.3</v>
      </c>
      <c r="AN19" s="355">
        <v>146.7</v>
      </c>
      <c r="AO19" s="336">
        <f t="shared" si="20"/>
        <v>11.399999999999977</v>
      </c>
      <c r="AP19" s="336">
        <f t="shared" si="21"/>
        <v>108.42572062084255</v>
      </c>
      <c r="AQ19" s="355">
        <v>1074</v>
      </c>
      <c r="AR19" s="355">
        <v>649.2</v>
      </c>
      <c r="AS19" s="336">
        <f t="shared" si="22"/>
        <v>-424.79999999999995</v>
      </c>
      <c r="AT19" s="336">
        <f t="shared" si="23"/>
        <v>60.44692737430168</v>
      </c>
      <c r="AU19" s="355">
        <v>295.2</v>
      </c>
      <c r="AV19" s="355">
        <v>340.8</v>
      </c>
      <c r="AW19" s="336">
        <f t="shared" si="24"/>
        <v>45.60000000000002</v>
      </c>
      <c r="AX19" s="336">
        <f t="shared" si="25"/>
        <v>115.44715447154472</v>
      </c>
      <c r="AY19" s="337">
        <f t="shared" si="0"/>
        <v>15401.9</v>
      </c>
      <c r="AZ19" s="338">
        <f t="shared" si="0"/>
        <v>14207.5</v>
      </c>
      <c r="BA19" s="336">
        <f t="shared" si="26"/>
        <v>-1194.3999999999996</v>
      </c>
      <c r="BB19" s="163">
        <f>AZ19/AY19%</f>
        <v>92.24511261597594</v>
      </c>
      <c r="BC19" s="164"/>
    </row>
    <row r="20" spans="1:55" ht="12.75">
      <c r="A20" s="182" t="s">
        <v>46</v>
      </c>
      <c r="B20" s="183"/>
      <c r="C20" s="355">
        <v>710</v>
      </c>
      <c r="D20" s="356">
        <v>600.5</v>
      </c>
      <c r="E20" s="336">
        <f t="shared" si="2"/>
        <v>-109.5</v>
      </c>
      <c r="F20" s="336">
        <f t="shared" si="3"/>
        <v>84.5774647887324</v>
      </c>
      <c r="G20" s="357"/>
      <c r="H20" s="355"/>
      <c r="I20" s="336">
        <f t="shared" si="4"/>
        <v>0</v>
      </c>
      <c r="J20" s="336"/>
      <c r="K20" s="357">
        <v>85.6</v>
      </c>
      <c r="L20" s="355">
        <v>85.6</v>
      </c>
      <c r="M20" s="336">
        <f t="shared" si="6"/>
        <v>0</v>
      </c>
      <c r="N20" s="336">
        <f t="shared" si="7"/>
        <v>100</v>
      </c>
      <c r="O20" s="355"/>
      <c r="P20" s="355"/>
      <c r="Q20" s="336">
        <f t="shared" si="8"/>
        <v>0</v>
      </c>
      <c r="R20" s="336"/>
      <c r="S20" s="355"/>
      <c r="T20" s="355"/>
      <c r="U20" s="336">
        <f t="shared" si="10"/>
        <v>0</v>
      </c>
      <c r="V20" s="336"/>
      <c r="W20" s="355">
        <v>85.4</v>
      </c>
      <c r="X20" s="355">
        <v>74.5</v>
      </c>
      <c r="Y20" s="336">
        <f t="shared" si="12"/>
        <v>-10.900000000000006</v>
      </c>
      <c r="Z20" s="336">
        <f t="shared" si="13"/>
        <v>87.23653395784542</v>
      </c>
      <c r="AA20" s="355"/>
      <c r="AB20" s="355"/>
      <c r="AC20" s="336">
        <f t="shared" si="14"/>
        <v>0</v>
      </c>
      <c r="AD20" s="336"/>
      <c r="AE20" s="355"/>
      <c r="AF20" s="355"/>
      <c r="AG20" s="336">
        <f t="shared" si="16"/>
        <v>0</v>
      </c>
      <c r="AH20" s="336"/>
      <c r="AI20" s="355"/>
      <c r="AJ20" s="355"/>
      <c r="AK20" s="336">
        <f t="shared" si="18"/>
        <v>0</v>
      </c>
      <c r="AL20" s="336"/>
      <c r="AM20" s="355">
        <v>35.5</v>
      </c>
      <c r="AN20" s="355">
        <v>34.5</v>
      </c>
      <c r="AO20" s="336">
        <f t="shared" si="20"/>
        <v>-1</v>
      </c>
      <c r="AP20" s="336">
        <f t="shared" si="21"/>
        <v>97.1830985915493</v>
      </c>
      <c r="AQ20" s="355">
        <v>140.4</v>
      </c>
      <c r="AR20" s="355">
        <v>130.1</v>
      </c>
      <c r="AS20" s="336">
        <f t="shared" si="22"/>
        <v>-10.300000000000011</v>
      </c>
      <c r="AT20" s="336">
        <f t="shared" si="23"/>
        <v>92.66381766381765</v>
      </c>
      <c r="AU20" s="355">
        <v>543.8</v>
      </c>
      <c r="AV20" s="355">
        <v>446.8</v>
      </c>
      <c r="AW20" s="336">
        <f t="shared" si="24"/>
        <v>-96.99999999999994</v>
      </c>
      <c r="AX20" s="336">
        <f t="shared" si="25"/>
        <v>82.16255976461935</v>
      </c>
      <c r="AY20" s="337">
        <f t="shared" si="0"/>
        <v>1600.7</v>
      </c>
      <c r="AZ20" s="338">
        <f t="shared" si="0"/>
        <v>1372</v>
      </c>
      <c r="BA20" s="336">
        <f t="shared" si="26"/>
        <v>-228.70000000000005</v>
      </c>
      <c r="BB20" s="163">
        <f>AZ20/AY20%</f>
        <v>85.71250078090834</v>
      </c>
      <c r="BC20" s="164"/>
    </row>
    <row r="21" spans="1:55" ht="12.75">
      <c r="A21" s="182" t="s">
        <v>83</v>
      </c>
      <c r="B21" s="183"/>
      <c r="C21" s="355">
        <v>66</v>
      </c>
      <c r="D21" s="356">
        <v>139</v>
      </c>
      <c r="E21" s="336">
        <f t="shared" si="2"/>
        <v>73</v>
      </c>
      <c r="F21" s="339" t="s">
        <v>51</v>
      </c>
      <c r="G21" s="357"/>
      <c r="H21" s="355"/>
      <c r="I21" s="336">
        <f t="shared" si="4"/>
        <v>0</v>
      </c>
      <c r="J21" s="336"/>
      <c r="K21" s="357"/>
      <c r="L21" s="355"/>
      <c r="M21" s="336">
        <f t="shared" si="6"/>
        <v>0</v>
      </c>
      <c r="N21" s="336"/>
      <c r="O21" s="355"/>
      <c r="P21" s="355"/>
      <c r="Q21" s="336">
        <f t="shared" si="8"/>
        <v>0</v>
      </c>
      <c r="R21" s="336"/>
      <c r="S21" s="355"/>
      <c r="T21" s="355"/>
      <c r="U21" s="336">
        <f t="shared" si="10"/>
        <v>0</v>
      </c>
      <c r="V21" s="336"/>
      <c r="W21" s="355"/>
      <c r="X21" s="355"/>
      <c r="Y21" s="336">
        <f t="shared" si="12"/>
        <v>0</v>
      </c>
      <c r="Z21" s="336"/>
      <c r="AA21" s="355"/>
      <c r="AB21" s="355"/>
      <c r="AC21" s="336">
        <f t="shared" si="14"/>
        <v>0</v>
      </c>
      <c r="AD21" s="336"/>
      <c r="AE21" s="355"/>
      <c r="AF21" s="355"/>
      <c r="AG21" s="336">
        <f t="shared" si="16"/>
        <v>0</v>
      </c>
      <c r="AH21" s="336"/>
      <c r="AI21" s="355"/>
      <c r="AJ21" s="355"/>
      <c r="AK21" s="336">
        <f t="shared" si="18"/>
        <v>0</v>
      </c>
      <c r="AL21" s="336"/>
      <c r="AM21" s="355"/>
      <c r="AN21" s="355"/>
      <c r="AO21" s="336">
        <f t="shared" si="20"/>
        <v>0</v>
      </c>
      <c r="AP21" s="336"/>
      <c r="AQ21" s="355"/>
      <c r="AR21" s="355"/>
      <c r="AS21" s="336">
        <f t="shared" si="22"/>
        <v>0</v>
      </c>
      <c r="AT21" s="336"/>
      <c r="AU21" s="355"/>
      <c r="AV21" s="355"/>
      <c r="AW21" s="336">
        <f t="shared" si="24"/>
        <v>0</v>
      </c>
      <c r="AX21" s="336"/>
      <c r="AY21" s="337">
        <f t="shared" si="0"/>
        <v>66</v>
      </c>
      <c r="AZ21" s="338">
        <f t="shared" si="0"/>
        <v>139</v>
      </c>
      <c r="BA21" s="336">
        <f t="shared" si="26"/>
        <v>73</v>
      </c>
      <c r="BB21" s="174" t="s">
        <v>51</v>
      </c>
      <c r="BC21" s="164"/>
    </row>
    <row r="22" spans="1:55" ht="12.75">
      <c r="A22" s="184" t="s">
        <v>84</v>
      </c>
      <c r="B22" s="183"/>
      <c r="C22" s="355">
        <v>17.2</v>
      </c>
      <c r="D22" s="356">
        <v>15.5</v>
      </c>
      <c r="E22" s="336">
        <f t="shared" si="2"/>
        <v>-1.6999999999999993</v>
      </c>
      <c r="F22" s="339">
        <f t="shared" si="3"/>
        <v>90.11627906976744</v>
      </c>
      <c r="G22" s="357">
        <v>4.5</v>
      </c>
      <c r="H22" s="355">
        <v>4.5</v>
      </c>
      <c r="I22" s="336">
        <f t="shared" si="4"/>
        <v>0</v>
      </c>
      <c r="J22" s="336">
        <f t="shared" si="5"/>
        <v>100</v>
      </c>
      <c r="K22" s="357">
        <v>1.5</v>
      </c>
      <c r="L22" s="355">
        <v>1</v>
      </c>
      <c r="M22" s="336">
        <f t="shared" si="6"/>
        <v>-0.5</v>
      </c>
      <c r="N22" s="336">
        <f t="shared" si="7"/>
        <v>66.66666666666667</v>
      </c>
      <c r="O22" s="355"/>
      <c r="P22" s="355"/>
      <c r="Q22" s="336">
        <f t="shared" si="8"/>
        <v>0</v>
      </c>
      <c r="R22" s="336"/>
      <c r="S22" s="355"/>
      <c r="T22" s="355"/>
      <c r="U22" s="336">
        <f t="shared" si="10"/>
        <v>0</v>
      </c>
      <c r="V22" s="336"/>
      <c r="W22" s="355">
        <v>1.5</v>
      </c>
      <c r="X22" s="355">
        <v>1.8</v>
      </c>
      <c r="Y22" s="336">
        <f t="shared" si="12"/>
        <v>0.30000000000000004</v>
      </c>
      <c r="Z22" s="336">
        <f t="shared" si="13"/>
        <v>120.00000000000001</v>
      </c>
      <c r="AA22" s="355"/>
      <c r="AB22" s="355"/>
      <c r="AC22" s="336">
        <f t="shared" si="14"/>
        <v>0</v>
      </c>
      <c r="AD22" s="336"/>
      <c r="AE22" s="355"/>
      <c r="AF22" s="355"/>
      <c r="AG22" s="336">
        <f t="shared" si="16"/>
        <v>0</v>
      </c>
      <c r="AH22" s="336"/>
      <c r="AI22" s="355"/>
      <c r="AJ22" s="355"/>
      <c r="AK22" s="336">
        <f t="shared" si="18"/>
        <v>0</v>
      </c>
      <c r="AL22" s="336"/>
      <c r="AM22" s="355"/>
      <c r="AN22" s="355"/>
      <c r="AO22" s="336">
        <f t="shared" si="20"/>
        <v>0</v>
      </c>
      <c r="AP22" s="336"/>
      <c r="AQ22" s="355">
        <v>4.1</v>
      </c>
      <c r="AR22" s="355">
        <v>2.8</v>
      </c>
      <c r="AS22" s="336">
        <f t="shared" si="22"/>
        <v>-1.2999999999999998</v>
      </c>
      <c r="AT22" s="336">
        <f t="shared" si="23"/>
        <v>68.29268292682927</v>
      </c>
      <c r="AU22" s="355">
        <v>2.8</v>
      </c>
      <c r="AV22" s="355">
        <v>2.8</v>
      </c>
      <c r="AW22" s="336">
        <f t="shared" si="24"/>
        <v>0</v>
      </c>
      <c r="AX22" s="336">
        <f t="shared" si="25"/>
        <v>100</v>
      </c>
      <c r="AY22" s="337">
        <f t="shared" si="0"/>
        <v>31.599999999999998</v>
      </c>
      <c r="AZ22" s="338">
        <f t="shared" si="0"/>
        <v>28.400000000000002</v>
      </c>
      <c r="BA22" s="336">
        <f t="shared" si="26"/>
        <v>-3.1999999999999957</v>
      </c>
      <c r="BB22" s="341">
        <f>AZ22/AY22%</f>
        <v>89.87341772151899</v>
      </c>
      <c r="BC22" s="164"/>
    </row>
    <row r="23" spans="1:55" ht="12.75">
      <c r="A23" s="184" t="s">
        <v>85</v>
      </c>
      <c r="B23" s="183"/>
      <c r="C23" s="355"/>
      <c r="D23" s="356"/>
      <c r="E23" s="336">
        <f t="shared" si="2"/>
        <v>0</v>
      </c>
      <c r="F23" s="339"/>
      <c r="G23" s="357"/>
      <c r="H23" s="355"/>
      <c r="I23" s="336">
        <f t="shared" si="4"/>
        <v>0</v>
      </c>
      <c r="J23" s="336"/>
      <c r="K23" s="357">
        <v>91.7</v>
      </c>
      <c r="L23" s="355">
        <v>91.6</v>
      </c>
      <c r="M23" s="336">
        <f t="shared" si="6"/>
        <v>-0.10000000000000853</v>
      </c>
      <c r="N23" s="336">
        <f t="shared" si="7"/>
        <v>99.89094874591056</v>
      </c>
      <c r="O23" s="355"/>
      <c r="P23" s="355"/>
      <c r="Q23" s="336">
        <f t="shared" si="8"/>
        <v>0</v>
      </c>
      <c r="R23" s="336"/>
      <c r="S23" s="355"/>
      <c r="T23" s="355"/>
      <c r="U23" s="336">
        <f t="shared" si="10"/>
        <v>0</v>
      </c>
      <c r="V23" s="336"/>
      <c r="W23" s="355"/>
      <c r="X23" s="355">
        <v>55.6</v>
      </c>
      <c r="Y23" s="336">
        <f t="shared" si="12"/>
        <v>55.6</v>
      </c>
      <c r="Z23" s="336"/>
      <c r="AA23" s="355"/>
      <c r="AB23" s="355"/>
      <c r="AC23" s="336">
        <f t="shared" si="14"/>
        <v>0</v>
      </c>
      <c r="AD23" s="336"/>
      <c r="AE23" s="355"/>
      <c r="AF23" s="355"/>
      <c r="AG23" s="336">
        <f t="shared" si="16"/>
        <v>0</v>
      </c>
      <c r="AH23" s="336"/>
      <c r="AI23" s="355"/>
      <c r="AJ23" s="355"/>
      <c r="AK23" s="336">
        <f t="shared" si="18"/>
        <v>0</v>
      </c>
      <c r="AL23" s="336"/>
      <c r="AM23" s="355"/>
      <c r="AN23" s="355"/>
      <c r="AO23" s="336">
        <f t="shared" si="20"/>
        <v>0</v>
      </c>
      <c r="AP23" s="336"/>
      <c r="AQ23" s="355"/>
      <c r="AR23" s="355"/>
      <c r="AS23" s="336">
        <f t="shared" si="22"/>
        <v>0</v>
      </c>
      <c r="AT23" s="336"/>
      <c r="AU23" s="355"/>
      <c r="AV23" s="355"/>
      <c r="AW23" s="336">
        <f t="shared" si="24"/>
        <v>0</v>
      </c>
      <c r="AX23" s="336"/>
      <c r="AY23" s="337">
        <f t="shared" si="0"/>
        <v>91.7</v>
      </c>
      <c r="AZ23" s="338">
        <f t="shared" si="0"/>
        <v>147.2</v>
      </c>
      <c r="BA23" s="336">
        <f t="shared" si="26"/>
        <v>55.499999999999986</v>
      </c>
      <c r="BB23" s="174" t="s">
        <v>51</v>
      </c>
      <c r="BC23" s="164"/>
    </row>
    <row r="24" spans="1:55" ht="12.75">
      <c r="A24" s="182" t="s">
        <v>86</v>
      </c>
      <c r="B24" s="183"/>
      <c r="C24" s="355"/>
      <c r="D24" s="356"/>
      <c r="E24" s="336">
        <f t="shared" si="2"/>
        <v>0</v>
      </c>
      <c r="F24" s="339"/>
      <c r="G24" s="357"/>
      <c r="H24" s="355"/>
      <c r="I24" s="336">
        <f t="shared" si="4"/>
        <v>0</v>
      </c>
      <c r="J24" s="336"/>
      <c r="K24" s="357"/>
      <c r="L24" s="355"/>
      <c r="M24" s="336">
        <f t="shared" si="6"/>
        <v>0</v>
      </c>
      <c r="N24" s="336"/>
      <c r="O24" s="355"/>
      <c r="P24" s="355"/>
      <c r="Q24" s="336">
        <f t="shared" si="8"/>
        <v>0</v>
      </c>
      <c r="R24" s="336"/>
      <c r="S24" s="355"/>
      <c r="T24" s="355"/>
      <c r="U24" s="336">
        <f t="shared" si="10"/>
        <v>0</v>
      </c>
      <c r="V24" s="336"/>
      <c r="W24" s="355"/>
      <c r="X24" s="355"/>
      <c r="Y24" s="336">
        <f t="shared" si="12"/>
        <v>0</v>
      </c>
      <c r="Z24" s="336"/>
      <c r="AA24" s="355"/>
      <c r="AB24" s="355"/>
      <c r="AC24" s="336">
        <f t="shared" si="14"/>
        <v>0</v>
      </c>
      <c r="AD24" s="336"/>
      <c r="AE24" s="355"/>
      <c r="AF24" s="355"/>
      <c r="AG24" s="336">
        <f t="shared" si="16"/>
        <v>0</v>
      </c>
      <c r="AH24" s="336"/>
      <c r="AI24" s="355"/>
      <c r="AJ24" s="355">
        <v>4.3</v>
      </c>
      <c r="AK24" s="336">
        <f t="shared" si="18"/>
        <v>4.3</v>
      </c>
      <c r="AL24" s="336"/>
      <c r="AM24" s="355"/>
      <c r="AN24" s="355"/>
      <c r="AO24" s="336">
        <f t="shared" si="20"/>
        <v>0</v>
      </c>
      <c r="AP24" s="336"/>
      <c r="AQ24" s="355"/>
      <c r="AR24" s="355"/>
      <c r="AS24" s="336">
        <f t="shared" si="22"/>
        <v>0</v>
      </c>
      <c r="AT24" s="336"/>
      <c r="AU24" s="355">
        <v>424.5</v>
      </c>
      <c r="AV24" s="355">
        <v>424.5</v>
      </c>
      <c r="AW24" s="336">
        <f t="shared" si="24"/>
        <v>0</v>
      </c>
      <c r="AX24" s="336">
        <f t="shared" si="25"/>
        <v>100</v>
      </c>
      <c r="AY24" s="337">
        <f t="shared" si="0"/>
        <v>424.5</v>
      </c>
      <c r="AZ24" s="338">
        <f t="shared" si="0"/>
        <v>428.8</v>
      </c>
      <c r="BA24" s="336">
        <f t="shared" si="26"/>
        <v>4.300000000000011</v>
      </c>
      <c r="BB24" s="341">
        <f>AZ24/AY24%</f>
        <v>101.01295641931685</v>
      </c>
      <c r="BC24" s="164"/>
    </row>
    <row r="25" spans="1:55" ht="12.75">
      <c r="A25" s="185" t="s">
        <v>87</v>
      </c>
      <c r="B25" s="186"/>
      <c r="C25" s="358"/>
      <c r="D25" s="359">
        <v>1463.3</v>
      </c>
      <c r="E25" s="336">
        <f t="shared" si="2"/>
        <v>1463.3</v>
      </c>
      <c r="F25" s="339"/>
      <c r="G25" s="360">
        <v>44.5</v>
      </c>
      <c r="H25" s="358">
        <v>44.5</v>
      </c>
      <c r="I25" s="336">
        <f t="shared" si="4"/>
        <v>0</v>
      </c>
      <c r="J25" s="336">
        <f t="shared" si="5"/>
        <v>100</v>
      </c>
      <c r="K25" s="360">
        <v>107.9</v>
      </c>
      <c r="L25" s="358">
        <v>107.9</v>
      </c>
      <c r="M25" s="336">
        <f t="shared" si="6"/>
        <v>0</v>
      </c>
      <c r="N25" s="336">
        <f t="shared" si="7"/>
        <v>100.00000000000001</v>
      </c>
      <c r="O25" s="358"/>
      <c r="P25" s="358"/>
      <c r="Q25" s="336">
        <f t="shared" si="8"/>
        <v>0</v>
      </c>
      <c r="R25" s="336"/>
      <c r="S25" s="358"/>
      <c r="T25" s="358">
        <v>11.9</v>
      </c>
      <c r="U25" s="336">
        <f t="shared" si="10"/>
        <v>11.9</v>
      </c>
      <c r="V25" s="336"/>
      <c r="W25" s="358">
        <v>506.7</v>
      </c>
      <c r="X25" s="358">
        <v>518.2</v>
      </c>
      <c r="Y25" s="336">
        <f t="shared" si="12"/>
        <v>11.500000000000057</v>
      </c>
      <c r="Z25" s="336">
        <f t="shared" si="13"/>
        <v>102.26958752713638</v>
      </c>
      <c r="AA25" s="358">
        <v>8.2</v>
      </c>
      <c r="AB25" s="358">
        <v>8.2</v>
      </c>
      <c r="AC25" s="336">
        <f t="shared" si="14"/>
        <v>0</v>
      </c>
      <c r="AD25" s="336">
        <f t="shared" si="15"/>
        <v>100</v>
      </c>
      <c r="AE25" s="358"/>
      <c r="AF25" s="358">
        <v>2.3</v>
      </c>
      <c r="AG25" s="336">
        <f t="shared" si="16"/>
        <v>2.3</v>
      </c>
      <c r="AH25" s="336"/>
      <c r="AI25" s="358"/>
      <c r="AJ25" s="358">
        <v>114</v>
      </c>
      <c r="AK25" s="336">
        <f t="shared" si="18"/>
        <v>114</v>
      </c>
      <c r="AL25" s="336"/>
      <c r="AM25" s="358"/>
      <c r="AN25" s="358"/>
      <c r="AO25" s="336">
        <f t="shared" si="20"/>
        <v>0</v>
      </c>
      <c r="AP25" s="336"/>
      <c r="AQ25" s="358">
        <v>115</v>
      </c>
      <c r="AR25" s="358">
        <v>121.7</v>
      </c>
      <c r="AS25" s="336">
        <f t="shared" si="22"/>
        <v>6.700000000000003</v>
      </c>
      <c r="AT25" s="336">
        <f t="shared" si="23"/>
        <v>105.82608695652175</v>
      </c>
      <c r="AU25" s="358">
        <v>44.8</v>
      </c>
      <c r="AV25" s="358">
        <v>438</v>
      </c>
      <c r="AW25" s="336">
        <f t="shared" si="24"/>
        <v>393.2</v>
      </c>
      <c r="AX25" s="339" t="s">
        <v>51</v>
      </c>
      <c r="AY25" s="337">
        <f t="shared" si="0"/>
        <v>827.1</v>
      </c>
      <c r="AZ25" s="338">
        <f t="shared" si="0"/>
        <v>2830</v>
      </c>
      <c r="BA25" s="336">
        <f t="shared" si="26"/>
        <v>2002.9</v>
      </c>
      <c r="BB25" s="174" t="s">
        <v>51</v>
      </c>
      <c r="BC25" s="164"/>
    </row>
    <row r="26" spans="1:55" ht="12.75">
      <c r="A26" s="184" t="s">
        <v>88</v>
      </c>
      <c r="B26" s="187"/>
      <c r="C26" s="346"/>
      <c r="D26" s="347"/>
      <c r="E26" s="336">
        <f t="shared" si="2"/>
        <v>0</v>
      </c>
      <c r="F26" s="339"/>
      <c r="G26" s="348"/>
      <c r="H26" s="346"/>
      <c r="I26" s="336">
        <f t="shared" si="4"/>
        <v>0</v>
      </c>
      <c r="J26" s="336"/>
      <c r="K26" s="348"/>
      <c r="L26" s="346"/>
      <c r="M26" s="336">
        <f t="shared" si="6"/>
        <v>0</v>
      </c>
      <c r="N26" s="336"/>
      <c r="O26" s="346"/>
      <c r="P26" s="346"/>
      <c r="Q26" s="336">
        <f t="shared" si="8"/>
        <v>0</v>
      </c>
      <c r="R26" s="336"/>
      <c r="S26" s="346"/>
      <c r="T26" s="346"/>
      <c r="U26" s="336">
        <f t="shared" si="10"/>
        <v>0</v>
      </c>
      <c r="V26" s="336"/>
      <c r="W26" s="346"/>
      <c r="X26" s="346"/>
      <c r="Y26" s="336">
        <f t="shared" si="12"/>
        <v>0</v>
      </c>
      <c r="Z26" s="336"/>
      <c r="AA26" s="346"/>
      <c r="AB26" s="346"/>
      <c r="AC26" s="336">
        <f t="shared" si="14"/>
        <v>0</v>
      </c>
      <c r="AD26" s="336"/>
      <c r="AE26" s="346"/>
      <c r="AF26" s="346"/>
      <c r="AG26" s="336">
        <f t="shared" si="16"/>
        <v>0</v>
      </c>
      <c r="AH26" s="336"/>
      <c r="AI26" s="346"/>
      <c r="AJ26" s="346"/>
      <c r="AK26" s="336">
        <f t="shared" si="18"/>
        <v>0</v>
      </c>
      <c r="AL26" s="336"/>
      <c r="AM26" s="346"/>
      <c r="AN26" s="346"/>
      <c r="AO26" s="336">
        <f t="shared" si="20"/>
        <v>0</v>
      </c>
      <c r="AP26" s="336"/>
      <c r="AQ26" s="346"/>
      <c r="AR26" s="346"/>
      <c r="AS26" s="336">
        <f t="shared" si="22"/>
        <v>0</v>
      </c>
      <c r="AT26" s="336"/>
      <c r="AU26" s="346"/>
      <c r="AV26" s="346"/>
      <c r="AW26" s="336">
        <f t="shared" si="24"/>
        <v>0</v>
      </c>
      <c r="AX26" s="336"/>
      <c r="AY26" s="337">
        <f t="shared" si="0"/>
        <v>0</v>
      </c>
      <c r="AZ26" s="338">
        <f t="shared" si="0"/>
        <v>0</v>
      </c>
      <c r="BA26" s="336">
        <f t="shared" si="26"/>
        <v>0</v>
      </c>
      <c r="BB26" s="341"/>
      <c r="BC26" s="188"/>
    </row>
    <row r="27" spans="1:55" ht="13.5" thickBot="1">
      <c r="A27" s="184" t="s">
        <v>89</v>
      </c>
      <c r="B27" s="187"/>
      <c r="C27" s="361">
        <v>278.7</v>
      </c>
      <c r="D27" s="361">
        <v>424.8</v>
      </c>
      <c r="E27" s="336">
        <f t="shared" si="2"/>
        <v>146.10000000000002</v>
      </c>
      <c r="F27" s="339" t="s">
        <v>51</v>
      </c>
      <c r="G27" s="362">
        <v>49.3</v>
      </c>
      <c r="H27" s="361">
        <v>49.3</v>
      </c>
      <c r="I27" s="336">
        <f t="shared" si="4"/>
        <v>0</v>
      </c>
      <c r="J27" s="336">
        <f t="shared" si="5"/>
        <v>100</v>
      </c>
      <c r="K27" s="348">
        <v>82.4</v>
      </c>
      <c r="L27" s="361">
        <v>82.3</v>
      </c>
      <c r="M27" s="336">
        <f t="shared" si="6"/>
        <v>-0.10000000000000853</v>
      </c>
      <c r="N27" s="336">
        <f t="shared" si="7"/>
        <v>99.87864077669902</v>
      </c>
      <c r="O27" s="361">
        <v>31.7</v>
      </c>
      <c r="P27" s="361">
        <v>30.5</v>
      </c>
      <c r="Q27" s="336">
        <f t="shared" si="8"/>
        <v>-1.1999999999999993</v>
      </c>
      <c r="R27" s="336">
        <f t="shared" si="9"/>
        <v>96.21451104100946</v>
      </c>
      <c r="S27" s="361">
        <v>5</v>
      </c>
      <c r="T27" s="361">
        <v>31.2</v>
      </c>
      <c r="U27" s="336">
        <f t="shared" si="10"/>
        <v>26.2</v>
      </c>
      <c r="V27" s="339" t="s">
        <v>51</v>
      </c>
      <c r="W27" s="361">
        <v>6.3</v>
      </c>
      <c r="X27" s="361">
        <v>71.7</v>
      </c>
      <c r="Y27" s="336">
        <f t="shared" si="12"/>
        <v>65.4</v>
      </c>
      <c r="Z27" s="339" t="s">
        <v>51</v>
      </c>
      <c r="AA27" s="361">
        <v>50</v>
      </c>
      <c r="AB27" s="361">
        <v>45</v>
      </c>
      <c r="AC27" s="336">
        <f t="shared" si="14"/>
        <v>-5</v>
      </c>
      <c r="AD27" s="336">
        <f t="shared" si="15"/>
        <v>90</v>
      </c>
      <c r="AE27" s="361">
        <v>7.5</v>
      </c>
      <c r="AF27" s="361">
        <v>15</v>
      </c>
      <c r="AG27" s="336">
        <f t="shared" si="16"/>
        <v>7.5</v>
      </c>
      <c r="AH27" s="339" t="s">
        <v>51</v>
      </c>
      <c r="AI27" s="361">
        <v>20</v>
      </c>
      <c r="AJ27" s="361">
        <v>26</v>
      </c>
      <c r="AK27" s="336">
        <f t="shared" si="18"/>
        <v>6</v>
      </c>
      <c r="AL27" s="336">
        <f t="shared" si="19"/>
        <v>130</v>
      </c>
      <c r="AM27" s="361">
        <v>145.4</v>
      </c>
      <c r="AN27" s="361">
        <v>69.6</v>
      </c>
      <c r="AO27" s="336">
        <f t="shared" si="20"/>
        <v>-75.80000000000001</v>
      </c>
      <c r="AP27" s="336">
        <f t="shared" si="21"/>
        <v>47.86795048143053</v>
      </c>
      <c r="AQ27" s="361">
        <v>99.8</v>
      </c>
      <c r="AR27" s="361">
        <v>99.8</v>
      </c>
      <c r="AS27" s="336">
        <f t="shared" si="22"/>
        <v>0</v>
      </c>
      <c r="AT27" s="336">
        <f t="shared" si="23"/>
        <v>100</v>
      </c>
      <c r="AU27" s="361">
        <v>257.9</v>
      </c>
      <c r="AV27" s="361">
        <v>257</v>
      </c>
      <c r="AW27" s="336">
        <f t="shared" si="24"/>
        <v>-0.8999999999999773</v>
      </c>
      <c r="AX27" s="336">
        <f t="shared" si="25"/>
        <v>99.65102753005041</v>
      </c>
      <c r="AY27" s="337">
        <f t="shared" si="0"/>
        <v>1034</v>
      </c>
      <c r="AZ27" s="338">
        <f t="shared" si="0"/>
        <v>1202.2</v>
      </c>
      <c r="BA27" s="336">
        <f t="shared" si="26"/>
        <v>168.20000000000005</v>
      </c>
      <c r="BB27" s="341">
        <f aca="true" t="shared" si="27" ref="BB27:BB33">AZ27/AY27%</f>
        <v>116.26692456479691</v>
      </c>
      <c r="BC27" s="188"/>
    </row>
    <row r="28" spans="1:54" s="159" customFormat="1" ht="12.75">
      <c r="A28" s="155" t="s">
        <v>90</v>
      </c>
      <c r="B28" s="156"/>
      <c r="C28" s="157">
        <f>SUM(C29:C32)</f>
        <v>81028.2</v>
      </c>
      <c r="D28" s="157">
        <f>SUM(D29:D32)</f>
        <v>75941.09999999999</v>
      </c>
      <c r="E28" s="157">
        <f t="shared" si="2"/>
        <v>-5087.100000000006</v>
      </c>
      <c r="F28" s="157">
        <f t="shared" si="3"/>
        <v>93.721815367983</v>
      </c>
      <c r="G28" s="157">
        <f>SUM(G29:G32)</f>
        <v>7828.500000000001</v>
      </c>
      <c r="H28" s="157">
        <f>SUM(H29:H32)</f>
        <v>6222.500000000001</v>
      </c>
      <c r="I28" s="157">
        <f t="shared" si="4"/>
        <v>-1606</v>
      </c>
      <c r="J28" s="157">
        <f t="shared" si="5"/>
        <v>79.4852142811522</v>
      </c>
      <c r="K28" s="157">
        <f>SUM(K29:K32)</f>
        <v>264247.89999999997</v>
      </c>
      <c r="L28" s="157">
        <f>SUM(L29:L32)</f>
        <v>116726.8</v>
      </c>
      <c r="M28" s="157">
        <f t="shared" si="6"/>
        <v>-147521.09999999998</v>
      </c>
      <c r="N28" s="157">
        <f t="shared" si="7"/>
        <v>44.173217649033354</v>
      </c>
      <c r="O28" s="157">
        <f>SUM(O29:O32)</f>
        <v>404.6</v>
      </c>
      <c r="P28" s="157">
        <f>SUM(P29:P32)</f>
        <v>154.6</v>
      </c>
      <c r="Q28" s="157">
        <f t="shared" si="8"/>
        <v>-250.00000000000003</v>
      </c>
      <c r="R28" s="157">
        <f t="shared" si="9"/>
        <v>38.21057834898665</v>
      </c>
      <c r="S28" s="157">
        <f>SUM(S29:S32)</f>
        <v>5192.6</v>
      </c>
      <c r="T28" s="157">
        <f>SUM(T29:T32)</f>
        <v>3535.6</v>
      </c>
      <c r="U28" s="157">
        <f t="shared" si="10"/>
        <v>-1657.0000000000005</v>
      </c>
      <c r="V28" s="157">
        <f t="shared" si="11"/>
        <v>68.08920386704156</v>
      </c>
      <c r="W28" s="157">
        <f>SUM(W29:W32)</f>
        <v>247746.80000000002</v>
      </c>
      <c r="X28" s="157">
        <f>SUM(X29:X32)</f>
        <v>151540.5</v>
      </c>
      <c r="Y28" s="157">
        <f t="shared" si="12"/>
        <v>-96206.30000000002</v>
      </c>
      <c r="Z28" s="157">
        <f t="shared" si="13"/>
        <v>61.16749035709038</v>
      </c>
      <c r="AA28" s="157">
        <f>SUM(AA29:AA32)</f>
        <v>23558.5</v>
      </c>
      <c r="AB28" s="157">
        <f>SUM(AB29:AB32)</f>
        <v>7681</v>
      </c>
      <c r="AC28" s="157">
        <f t="shared" si="14"/>
        <v>-15877.5</v>
      </c>
      <c r="AD28" s="157">
        <f t="shared" si="15"/>
        <v>32.60394337500265</v>
      </c>
      <c r="AE28" s="157">
        <f>SUM(AE29:AE32)</f>
        <v>7665.5</v>
      </c>
      <c r="AF28" s="157">
        <f>SUM(AF29:AF32)</f>
        <v>6275.900000000001</v>
      </c>
      <c r="AG28" s="157">
        <f t="shared" si="16"/>
        <v>-1389.5999999999995</v>
      </c>
      <c r="AH28" s="157">
        <f t="shared" si="17"/>
        <v>81.87202400365274</v>
      </c>
      <c r="AI28" s="157">
        <f>SUM(AI29:AI32)</f>
        <v>2349.6</v>
      </c>
      <c r="AJ28" s="157">
        <f>SUM(AJ29:AJ32)</f>
        <v>1523.8999999999999</v>
      </c>
      <c r="AK28" s="157">
        <f t="shared" si="18"/>
        <v>-825.7</v>
      </c>
      <c r="AL28" s="157">
        <f t="shared" si="19"/>
        <v>64.857848144365</v>
      </c>
      <c r="AM28" s="157">
        <f>SUM(AM29:AM32)</f>
        <v>4841.5</v>
      </c>
      <c r="AN28" s="157">
        <f>SUM(AN29:AN32)</f>
        <v>4186.5</v>
      </c>
      <c r="AO28" s="157">
        <f t="shared" si="20"/>
        <v>-655</v>
      </c>
      <c r="AP28" s="157">
        <f t="shared" si="21"/>
        <v>86.47113497882887</v>
      </c>
      <c r="AQ28" s="157">
        <f>SUM(AQ29:AQ32)</f>
        <v>27070.1</v>
      </c>
      <c r="AR28" s="157">
        <f>SUM(AR29:AR32)</f>
        <v>24617.5</v>
      </c>
      <c r="AS28" s="157">
        <f t="shared" si="22"/>
        <v>-2452.5999999999985</v>
      </c>
      <c r="AT28" s="157">
        <f t="shared" si="23"/>
        <v>90.93981921012484</v>
      </c>
      <c r="AU28" s="157">
        <f>SUM(AU29:AU32)</f>
        <v>118673.5</v>
      </c>
      <c r="AV28" s="157">
        <f>SUM(AV29:AV32)</f>
        <v>61614</v>
      </c>
      <c r="AW28" s="157">
        <f t="shared" si="24"/>
        <v>-57059.5</v>
      </c>
      <c r="AX28" s="157">
        <f t="shared" si="25"/>
        <v>51.91892039924668</v>
      </c>
      <c r="AY28" s="157">
        <f t="shared" si="0"/>
        <v>790607.2999999999</v>
      </c>
      <c r="AZ28" s="189">
        <f t="shared" si="0"/>
        <v>460019.9</v>
      </c>
      <c r="BA28" s="157">
        <f t="shared" si="26"/>
        <v>-330587.3999999999</v>
      </c>
      <c r="BB28" s="158">
        <f t="shared" si="27"/>
        <v>58.185637800207516</v>
      </c>
    </row>
    <row r="29" spans="1:54" s="181" customFormat="1" ht="12.75">
      <c r="A29" s="190" t="s">
        <v>91</v>
      </c>
      <c r="B29" s="191"/>
      <c r="C29" s="335"/>
      <c r="D29" s="162"/>
      <c r="E29" s="336">
        <f t="shared" si="2"/>
        <v>0</v>
      </c>
      <c r="F29" s="336"/>
      <c r="G29" s="335">
        <v>5282.6</v>
      </c>
      <c r="H29" s="162">
        <v>5282.6</v>
      </c>
      <c r="I29" s="336">
        <f t="shared" si="4"/>
        <v>0</v>
      </c>
      <c r="J29" s="336">
        <f t="shared" si="5"/>
        <v>100</v>
      </c>
      <c r="K29" s="335">
        <v>12035.6</v>
      </c>
      <c r="L29" s="335">
        <v>11729.1</v>
      </c>
      <c r="M29" s="336">
        <f t="shared" si="6"/>
        <v>-306.5</v>
      </c>
      <c r="N29" s="336">
        <f t="shared" si="7"/>
        <v>97.45338828143174</v>
      </c>
      <c r="O29" s="335"/>
      <c r="P29" s="335"/>
      <c r="Q29" s="336">
        <f t="shared" si="8"/>
        <v>0</v>
      </c>
      <c r="R29" s="336"/>
      <c r="S29" s="335">
        <v>2899</v>
      </c>
      <c r="T29" s="335">
        <v>2899</v>
      </c>
      <c r="U29" s="336">
        <f t="shared" si="10"/>
        <v>0</v>
      </c>
      <c r="V29" s="336">
        <f t="shared" si="11"/>
        <v>100</v>
      </c>
      <c r="W29" s="335">
        <v>6694.1</v>
      </c>
      <c r="X29" s="335">
        <v>5888.5</v>
      </c>
      <c r="Y29" s="336">
        <f t="shared" si="12"/>
        <v>-805.6000000000004</v>
      </c>
      <c r="Z29" s="336">
        <f t="shared" si="13"/>
        <v>87.96552187747419</v>
      </c>
      <c r="AA29" s="335">
        <v>5073.4</v>
      </c>
      <c r="AB29" s="335">
        <v>5073.4</v>
      </c>
      <c r="AC29" s="336">
        <f t="shared" si="14"/>
        <v>0</v>
      </c>
      <c r="AD29" s="336">
        <f t="shared" si="15"/>
        <v>100</v>
      </c>
      <c r="AE29" s="335">
        <v>5274</v>
      </c>
      <c r="AF29" s="335">
        <v>5026.1</v>
      </c>
      <c r="AG29" s="336">
        <f t="shared" si="16"/>
        <v>-247.89999999999964</v>
      </c>
      <c r="AH29" s="336">
        <f t="shared" si="17"/>
        <v>95.29958285930982</v>
      </c>
      <c r="AI29" s="335"/>
      <c r="AJ29" s="335"/>
      <c r="AK29" s="336">
        <f t="shared" si="18"/>
        <v>0</v>
      </c>
      <c r="AL29" s="336"/>
      <c r="AM29" s="335">
        <v>3429.2</v>
      </c>
      <c r="AN29" s="335">
        <v>3429.2</v>
      </c>
      <c r="AO29" s="336">
        <f t="shared" si="20"/>
        <v>0</v>
      </c>
      <c r="AP29" s="336">
        <f t="shared" si="21"/>
        <v>99.99999999999999</v>
      </c>
      <c r="AQ29" s="335">
        <v>10852.1</v>
      </c>
      <c r="AR29" s="335">
        <v>10798.7</v>
      </c>
      <c r="AS29" s="336">
        <f t="shared" si="22"/>
        <v>-53.399999999999636</v>
      </c>
      <c r="AT29" s="336">
        <f t="shared" si="23"/>
        <v>99.5079293408649</v>
      </c>
      <c r="AU29" s="335">
        <v>8572.4</v>
      </c>
      <c r="AV29" s="335">
        <v>8105.7</v>
      </c>
      <c r="AW29" s="336">
        <f t="shared" si="24"/>
        <v>-466.6999999999998</v>
      </c>
      <c r="AX29" s="336">
        <f t="shared" si="25"/>
        <v>94.55578367784986</v>
      </c>
      <c r="AY29" s="337">
        <f t="shared" si="0"/>
        <v>60112.4</v>
      </c>
      <c r="AZ29" s="338">
        <f t="shared" si="0"/>
        <v>58232.29999999999</v>
      </c>
      <c r="BA29" s="336">
        <f t="shared" si="26"/>
        <v>-1880.100000000013</v>
      </c>
      <c r="BB29" s="163">
        <f t="shared" si="27"/>
        <v>96.87235911392655</v>
      </c>
    </row>
    <row r="30" spans="1:54" s="181" customFormat="1" ht="12.75">
      <c r="A30" s="192" t="s">
        <v>92</v>
      </c>
      <c r="B30" s="191"/>
      <c r="C30" s="335">
        <v>0.2</v>
      </c>
      <c r="D30" s="162">
        <v>0.2</v>
      </c>
      <c r="E30" s="336">
        <f t="shared" si="2"/>
        <v>0</v>
      </c>
      <c r="F30" s="336">
        <f t="shared" si="3"/>
        <v>100</v>
      </c>
      <c r="G30" s="335">
        <v>154.6</v>
      </c>
      <c r="H30" s="162">
        <v>154.6</v>
      </c>
      <c r="I30" s="336">
        <f t="shared" si="4"/>
        <v>0</v>
      </c>
      <c r="J30" s="336">
        <f t="shared" si="5"/>
        <v>100</v>
      </c>
      <c r="K30" s="335">
        <v>309</v>
      </c>
      <c r="L30" s="335">
        <v>309</v>
      </c>
      <c r="M30" s="336">
        <f t="shared" si="6"/>
        <v>0</v>
      </c>
      <c r="N30" s="336">
        <f t="shared" si="7"/>
        <v>100</v>
      </c>
      <c r="O30" s="335">
        <v>154.6</v>
      </c>
      <c r="P30" s="335">
        <v>154.6</v>
      </c>
      <c r="Q30" s="336">
        <f t="shared" si="8"/>
        <v>0</v>
      </c>
      <c r="R30" s="336">
        <f t="shared" si="9"/>
        <v>100</v>
      </c>
      <c r="S30" s="335">
        <v>154.6</v>
      </c>
      <c r="T30" s="335">
        <v>154.6</v>
      </c>
      <c r="U30" s="336">
        <f t="shared" si="10"/>
        <v>0</v>
      </c>
      <c r="V30" s="336">
        <f t="shared" si="11"/>
        <v>100</v>
      </c>
      <c r="W30" s="335">
        <v>309</v>
      </c>
      <c r="X30" s="335">
        <v>309</v>
      </c>
      <c r="Y30" s="336">
        <f t="shared" si="12"/>
        <v>0</v>
      </c>
      <c r="Z30" s="336">
        <f t="shared" si="13"/>
        <v>100</v>
      </c>
      <c r="AA30" s="335">
        <v>154.6</v>
      </c>
      <c r="AB30" s="335">
        <v>154.6</v>
      </c>
      <c r="AC30" s="336">
        <f t="shared" si="14"/>
        <v>0</v>
      </c>
      <c r="AD30" s="336">
        <f t="shared" si="15"/>
        <v>100</v>
      </c>
      <c r="AE30" s="335">
        <v>154.6</v>
      </c>
      <c r="AF30" s="335">
        <v>154.6</v>
      </c>
      <c r="AG30" s="336">
        <f t="shared" si="16"/>
        <v>0</v>
      </c>
      <c r="AH30" s="336">
        <f t="shared" si="17"/>
        <v>100</v>
      </c>
      <c r="AI30" s="335">
        <v>154.6</v>
      </c>
      <c r="AJ30" s="335">
        <v>154.6</v>
      </c>
      <c r="AK30" s="336">
        <f t="shared" si="18"/>
        <v>0</v>
      </c>
      <c r="AL30" s="336">
        <f t="shared" si="19"/>
        <v>100</v>
      </c>
      <c r="AM30" s="335">
        <v>154.6</v>
      </c>
      <c r="AN30" s="335">
        <v>154.6</v>
      </c>
      <c r="AO30" s="336">
        <f t="shared" si="20"/>
        <v>0</v>
      </c>
      <c r="AP30" s="336">
        <f t="shared" si="21"/>
        <v>100</v>
      </c>
      <c r="AQ30" s="335">
        <v>154.6</v>
      </c>
      <c r="AR30" s="335">
        <v>154.6</v>
      </c>
      <c r="AS30" s="336">
        <f t="shared" si="22"/>
        <v>0</v>
      </c>
      <c r="AT30" s="336">
        <f t="shared" si="23"/>
        <v>100</v>
      </c>
      <c r="AU30" s="335">
        <v>309</v>
      </c>
      <c r="AV30" s="335">
        <v>309</v>
      </c>
      <c r="AW30" s="336">
        <f t="shared" si="24"/>
        <v>0</v>
      </c>
      <c r="AX30" s="336">
        <f t="shared" si="25"/>
        <v>100</v>
      </c>
      <c r="AY30" s="337">
        <f t="shared" si="0"/>
        <v>2163.9999999999995</v>
      </c>
      <c r="AZ30" s="338">
        <f t="shared" si="0"/>
        <v>2163.9999999999995</v>
      </c>
      <c r="BA30" s="336">
        <f t="shared" si="26"/>
        <v>0</v>
      </c>
      <c r="BB30" s="163">
        <f t="shared" si="27"/>
        <v>99.99999999999999</v>
      </c>
    </row>
    <row r="31" spans="1:56" s="181" customFormat="1" ht="12.75">
      <c r="A31" s="190" t="s">
        <v>93</v>
      </c>
      <c r="B31" s="191"/>
      <c r="C31" s="335">
        <v>81028</v>
      </c>
      <c r="D31" s="162">
        <v>75940.9</v>
      </c>
      <c r="E31" s="336">
        <f t="shared" si="2"/>
        <v>-5087.100000000006</v>
      </c>
      <c r="F31" s="336">
        <f t="shared" si="3"/>
        <v>93.7217998716493</v>
      </c>
      <c r="G31" s="335">
        <v>2391.3</v>
      </c>
      <c r="H31" s="162">
        <v>785.3</v>
      </c>
      <c r="I31" s="336">
        <f t="shared" si="4"/>
        <v>-1606.0000000000002</v>
      </c>
      <c r="J31" s="336">
        <f t="shared" si="5"/>
        <v>32.83987789068707</v>
      </c>
      <c r="K31" s="335">
        <v>251803.3</v>
      </c>
      <c r="L31" s="335">
        <v>104588.7</v>
      </c>
      <c r="M31" s="336">
        <f t="shared" si="6"/>
        <v>-147214.59999999998</v>
      </c>
      <c r="N31" s="336">
        <f t="shared" si="7"/>
        <v>41.53587343771905</v>
      </c>
      <c r="O31" s="335">
        <v>250</v>
      </c>
      <c r="P31" s="335"/>
      <c r="Q31" s="336">
        <f t="shared" si="8"/>
        <v>-250</v>
      </c>
      <c r="R31" s="336">
        <f t="shared" si="9"/>
        <v>0</v>
      </c>
      <c r="S31" s="335">
        <v>2139</v>
      </c>
      <c r="T31" s="335">
        <v>482</v>
      </c>
      <c r="U31" s="336">
        <f t="shared" si="10"/>
        <v>-1657</v>
      </c>
      <c r="V31" s="336">
        <f t="shared" si="11"/>
        <v>22.533894343151005</v>
      </c>
      <c r="W31" s="335">
        <v>240743.7</v>
      </c>
      <c r="X31" s="335">
        <v>145343</v>
      </c>
      <c r="Y31" s="336">
        <f t="shared" si="12"/>
        <v>-95400.70000000001</v>
      </c>
      <c r="Z31" s="336">
        <f t="shared" si="13"/>
        <v>60.37250403645039</v>
      </c>
      <c r="AA31" s="335">
        <v>18330.5</v>
      </c>
      <c r="AB31" s="335">
        <v>2453</v>
      </c>
      <c r="AC31" s="336">
        <f t="shared" si="14"/>
        <v>-15877.5</v>
      </c>
      <c r="AD31" s="336">
        <f t="shared" si="15"/>
        <v>13.382068137803115</v>
      </c>
      <c r="AE31" s="335">
        <v>2236.9</v>
      </c>
      <c r="AF31" s="335">
        <v>1095.2</v>
      </c>
      <c r="AG31" s="336">
        <f t="shared" si="16"/>
        <v>-1141.7</v>
      </c>
      <c r="AH31" s="336">
        <f t="shared" si="17"/>
        <v>48.960615137019985</v>
      </c>
      <c r="AI31" s="335">
        <v>2195</v>
      </c>
      <c r="AJ31" s="335">
        <v>1369.3</v>
      </c>
      <c r="AK31" s="336">
        <f t="shared" si="18"/>
        <v>-825.7</v>
      </c>
      <c r="AL31" s="336">
        <f t="shared" si="19"/>
        <v>62.382687927107064</v>
      </c>
      <c r="AM31" s="335">
        <v>1257.7</v>
      </c>
      <c r="AN31" s="335">
        <v>602.7</v>
      </c>
      <c r="AO31" s="336">
        <f t="shared" si="20"/>
        <v>-655</v>
      </c>
      <c r="AP31" s="336">
        <f t="shared" si="21"/>
        <v>47.92080782380536</v>
      </c>
      <c r="AQ31" s="335">
        <v>16063.4</v>
      </c>
      <c r="AR31" s="335">
        <v>13664.2</v>
      </c>
      <c r="AS31" s="336">
        <f t="shared" si="22"/>
        <v>-2399.199999999999</v>
      </c>
      <c r="AT31" s="336">
        <f t="shared" si="23"/>
        <v>85.06418317417236</v>
      </c>
      <c r="AU31" s="335">
        <v>109688.1</v>
      </c>
      <c r="AV31" s="335">
        <v>53095.3</v>
      </c>
      <c r="AW31" s="336">
        <f t="shared" si="24"/>
        <v>-56592.8</v>
      </c>
      <c r="AX31" s="336">
        <f t="shared" si="25"/>
        <v>48.405706726618476</v>
      </c>
      <c r="AY31" s="337">
        <f t="shared" si="0"/>
        <v>728126.9</v>
      </c>
      <c r="AZ31" s="338">
        <f t="shared" si="0"/>
        <v>399419.60000000003</v>
      </c>
      <c r="BA31" s="336">
        <f t="shared" si="26"/>
        <v>-328707.3</v>
      </c>
      <c r="BB31" s="163">
        <f t="shared" si="27"/>
        <v>54.85576758666656</v>
      </c>
      <c r="BC31" s="193"/>
      <c r="BD31" s="193"/>
    </row>
    <row r="32" spans="1:56" s="181" customFormat="1" ht="12.75">
      <c r="A32" s="190" t="s">
        <v>94</v>
      </c>
      <c r="B32" s="191"/>
      <c r="C32" s="335"/>
      <c r="D32" s="162"/>
      <c r="E32" s="336">
        <f t="shared" si="2"/>
        <v>0</v>
      </c>
      <c r="F32" s="336"/>
      <c r="G32" s="335"/>
      <c r="H32" s="162"/>
      <c r="I32" s="336">
        <f t="shared" si="4"/>
        <v>0</v>
      </c>
      <c r="J32" s="336"/>
      <c r="K32" s="335">
        <v>100</v>
      </c>
      <c r="L32" s="335">
        <v>100</v>
      </c>
      <c r="M32" s="336">
        <f t="shared" si="6"/>
        <v>0</v>
      </c>
      <c r="N32" s="336">
        <f t="shared" si="7"/>
        <v>100</v>
      </c>
      <c r="O32" s="335"/>
      <c r="P32" s="335"/>
      <c r="Q32" s="336">
        <f t="shared" si="8"/>
        <v>0</v>
      </c>
      <c r="R32" s="336"/>
      <c r="S32" s="335"/>
      <c r="T32" s="335"/>
      <c r="U32" s="336">
        <f t="shared" si="10"/>
        <v>0</v>
      </c>
      <c r="V32" s="336"/>
      <c r="W32" s="335"/>
      <c r="X32" s="335"/>
      <c r="Y32" s="336">
        <f t="shared" si="12"/>
        <v>0</v>
      </c>
      <c r="Z32" s="336"/>
      <c r="AA32" s="335"/>
      <c r="AB32" s="335"/>
      <c r="AC32" s="336">
        <f t="shared" si="14"/>
        <v>0</v>
      </c>
      <c r="AD32" s="336"/>
      <c r="AE32" s="335"/>
      <c r="AF32" s="335"/>
      <c r="AG32" s="336">
        <f t="shared" si="16"/>
        <v>0</v>
      </c>
      <c r="AH32" s="336"/>
      <c r="AI32" s="335"/>
      <c r="AJ32" s="335"/>
      <c r="AK32" s="336">
        <f t="shared" si="18"/>
        <v>0</v>
      </c>
      <c r="AL32" s="336"/>
      <c r="AM32" s="335"/>
      <c r="AN32" s="335"/>
      <c r="AO32" s="336">
        <f t="shared" si="20"/>
        <v>0</v>
      </c>
      <c r="AP32" s="336"/>
      <c r="AQ32" s="335"/>
      <c r="AR32" s="335"/>
      <c r="AS32" s="336">
        <f t="shared" si="22"/>
        <v>0</v>
      </c>
      <c r="AT32" s="336"/>
      <c r="AU32" s="335">
        <v>104</v>
      </c>
      <c r="AV32" s="335">
        <v>104</v>
      </c>
      <c r="AW32" s="336">
        <f t="shared" si="24"/>
        <v>0</v>
      </c>
      <c r="AX32" s="336">
        <f t="shared" si="25"/>
        <v>100</v>
      </c>
      <c r="AY32" s="337">
        <f t="shared" si="0"/>
        <v>204</v>
      </c>
      <c r="AZ32" s="338">
        <f t="shared" si="0"/>
        <v>204</v>
      </c>
      <c r="BA32" s="336">
        <f t="shared" si="26"/>
        <v>0</v>
      </c>
      <c r="BB32" s="163">
        <f t="shared" si="27"/>
        <v>100</v>
      </c>
      <c r="BC32" s="193"/>
      <c r="BD32" s="193"/>
    </row>
    <row r="33" spans="1:56" s="197" customFormat="1" ht="13.5" thickBot="1">
      <c r="A33" s="194" t="s">
        <v>95</v>
      </c>
      <c r="B33" s="195"/>
      <c r="C33" s="157">
        <f>C9+C28</f>
        <v>179834</v>
      </c>
      <c r="D33" s="157">
        <f>D9+D28</f>
        <v>160259.8</v>
      </c>
      <c r="E33" s="157">
        <f t="shared" si="2"/>
        <v>-19574.20000000001</v>
      </c>
      <c r="F33" s="157">
        <f t="shared" si="3"/>
        <v>89.11540643037468</v>
      </c>
      <c r="G33" s="157">
        <f>G9+G28</f>
        <v>12591.5</v>
      </c>
      <c r="H33" s="157">
        <f>H9+H28</f>
        <v>10614.2</v>
      </c>
      <c r="I33" s="157">
        <f t="shared" si="4"/>
        <v>-1977.2999999999993</v>
      </c>
      <c r="J33" s="157">
        <f t="shared" si="5"/>
        <v>84.29654925942104</v>
      </c>
      <c r="K33" s="157">
        <f>K9+K28</f>
        <v>270212.3</v>
      </c>
      <c r="L33" s="157">
        <f>L9+L28</f>
        <v>121386.5</v>
      </c>
      <c r="M33" s="157">
        <f t="shared" si="6"/>
        <v>-148825.8</v>
      </c>
      <c r="N33" s="157">
        <f t="shared" si="7"/>
        <v>44.92264045715165</v>
      </c>
      <c r="O33" s="157">
        <f>O9+O28</f>
        <v>11624.4</v>
      </c>
      <c r="P33" s="157">
        <f>P9+P28</f>
        <v>9727.199999999999</v>
      </c>
      <c r="Q33" s="157">
        <f t="shared" si="8"/>
        <v>-1897.2000000000007</v>
      </c>
      <c r="R33" s="157">
        <f t="shared" si="9"/>
        <v>83.67915763394238</v>
      </c>
      <c r="S33" s="157">
        <f>S9+S28</f>
        <v>11832.900000000001</v>
      </c>
      <c r="T33" s="157">
        <f>T9+T28</f>
        <v>9476</v>
      </c>
      <c r="U33" s="157">
        <f t="shared" si="10"/>
        <v>-2356.9000000000015</v>
      </c>
      <c r="V33" s="157">
        <f t="shared" si="11"/>
        <v>80.08180581260721</v>
      </c>
      <c r="W33" s="157">
        <f>W9+W28</f>
        <v>254360.80000000002</v>
      </c>
      <c r="X33" s="157">
        <f>X9+X28</f>
        <v>156755.1</v>
      </c>
      <c r="Y33" s="157">
        <f>X33-W33</f>
        <v>-97605.70000000001</v>
      </c>
      <c r="Z33" s="157">
        <f t="shared" si="13"/>
        <v>61.627066749278974</v>
      </c>
      <c r="AA33" s="157">
        <f>AA9+AA28</f>
        <v>28880.6</v>
      </c>
      <c r="AB33" s="157">
        <f>AB9+AB28</f>
        <v>12239.6</v>
      </c>
      <c r="AC33" s="157">
        <f t="shared" si="14"/>
        <v>-16641</v>
      </c>
      <c r="AD33" s="157">
        <f t="shared" si="15"/>
        <v>42.38000595555494</v>
      </c>
      <c r="AE33" s="157">
        <f>AE9+AE28</f>
        <v>11444.3</v>
      </c>
      <c r="AF33" s="157">
        <f>AF9+AF28</f>
        <v>9456.900000000001</v>
      </c>
      <c r="AG33" s="157">
        <f t="shared" si="16"/>
        <v>-1987.3999999999978</v>
      </c>
      <c r="AH33" s="157">
        <f t="shared" si="17"/>
        <v>82.63414975140465</v>
      </c>
      <c r="AI33" s="157">
        <f>AI9+AI28</f>
        <v>11960.800000000001</v>
      </c>
      <c r="AJ33" s="157">
        <f>AJ9+AJ28</f>
        <v>11368.199999999999</v>
      </c>
      <c r="AK33" s="157">
        <f t="shared" si="18"/>
        <v>-592.6000000000022</v>
      </c>
      <c r="AL33" s="157">
        <f t="shared" si="19"/>
        <v>95.04548190756469</v>
      </c>
      <c r="AM33" s="157">
        <f>AM9+AM28</f>
        <v>7547.6</v>
      </c>
      <c r="AN33" s="157">
        <f>AN9+AN28</f>
        <v>6145.2</v>
      </c>
      <c r="AO33" s="157">
        <f t="shared" si="20"/>
        <v>-1402.4000000000005</v>
      </c>
      <c r="AP33" s="157">
        <f t="shared" si="21"/>
        <v>81.41925910223117</v>
      </c>
      <c r="AQ33" s="157">
        <f>AQ9+AQ28</f>
        <v>32312.699999999997</v>
      </c>
      <c r="AR33" s="157">
        <f>AR9+AR28</f>
        <v>28431</v>
      </c>
      <c r="AS33" s="157">
        <f t="shared" si="22"/>
        <v>-3881.699999999997</v>
      </c>
      <c r="AT33" s="157">
        <f t="shared" si="23"/>
        <v>87.98707628888953</v>
      </c>
      <c r="AU33" s="157">
        <f>AU9+AU28</f>
        <v>130590.4</v>
      </c>
      <c r="AV33" s="157">
        <f>AV9+AV28</f>
        <v>70667.6</v>
      </c>
      <c r="AW33" s="157">
        <f t="shared" si="24"/>
        <v>-59922.79999999999</v>
      </c>
      <c r="AX33" s="157">
        <f t="shared" si="25"/>
        <v>54.11393180509441</v>
      </c>
      <c r="AY33" s="157">
        <f t="shared" si="0"/>
        <v>963192.3</v>
      </c>
      <c r="AZ33" s="157">
        <f t="shared" si="0"/>
        <v>606527.3</v>
      </c>
      <c r="BA33" s="157">
        <f>AZ33-AY33</f>
        <v>-356665</v>
      </c>
      <c r="BB33" s="158">
        <f t="shared" si="27"/>
        <v>62.97053039149088</v>
      </c>
      <c r="BC33" s="196"/>
      <c r="BD33" s="196"/>
    </row>
    <row r="34" spans="3:56" ht="12.75"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</row>
    <row r="35" spans="2:56" ht="12.75">
      <c r="B35" s="198"/>
      <c r="C35" s="19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</row>
    <row r="36" spans="3:56" ht="12.75"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</row>
    <row r="37" spans="3:56" ht="12.75"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</row>
    <row r="38" spans="3:56" ht="12.75"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</row>
    <row r="39" spans="3:56" ht="12.75"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</row>
    <row r="40" spans="3:56" ht="12.75"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</row>
    <row r="41" spans="3:56" ht="12.75"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</row>
    <row r="42" spans="3:56" ht="12.75"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</row>
    <row r="43" spans="3:56" ht="12.75"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</row>
  </sheetData>
  <sheetProtection/>
  <mergeCells count="39">
    <mergeCell ref="C7:D7"/>
    <mergeCell ref="G7:H7"/>
    <mergeCell ref="K7:L7"/>
    <mergeCell ref="O7:P7"/>
    <mergeCell ref="S7:T7"/>
    <mergeCell ref="W7:X7"/>
    <mergeCell ref="AS7:AT7"/>
    <mergeCell ref="AW7:AX7"/>
    <mergeCell ref="BA7:BB7"/>
    <mergeCell ref="AQ7:AR7"/>
    <mergeCell ref="AU7:AV7"/>
    <mergeCell ref="AY7:AZ7"/>
    <mergeCell ref="AE6:AH6"/>
    <mergeCell ref="AI6:AL6"/>
    <mergeCell ref="AG7:AH7"/>
    <mergeCell ref="AK7:AL7"/>
    <mergeCell ref="AO7:AP7"/>
    <mergeCell ref="AI7:AJ7"/>
    <mergeCell ref="AM7:AN7"/>
    <mergeCell ref="E7:F7"/>
    <mergeCell ref="I7:J7"/>
    <mergeCell ref="M7:N7"/>
    <mergeCell ref="Q7:R7"/>
    <mergeCell ref="W6:Z6"/>
    <mergeCell ref="AA6:AD6"/>
    <mergeCell ref="U7:V7"/>
    <mergeCell ref="Y7:Z7"/>
    <mergeCell ref="AC7:AD7"/>
    <mergeCell ref="AA7:AB7"/>
    <mergeCell ref="AY6:BA6"/>
    <mergeCell ref="D3:Q3"/>
    <mergeCell ref="AM6:AP6"/>
    <mergeCell ref="AQ6:AT6"/>
    <mergeCell ref="C6:F6"/>
    <mergeCell ref="G6:J6"/>
    <mergeCell ref="K6:N6"/>
    <mergeCell ref="O6:R6"/>
    <mergeCell ref="S6:V6"/>
    <mergeCell ref="AU6:AX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14" max="65535" man="1"/>
    <brk id="26" max="32" man="1"/>
    <brk id="38" max="32" man="1"/>
    <brk id="50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90" zoomScaleNormal="90" zoomScalePageLayoutView="0" workbookViewId="0" topLeftCell="A19">
      <pane xSplit="2" topLeftCell="F1" activePane="topRight" state="frozen"/>
      <selection pane="topLeft" activeCell="A1" sqref="A1"/>
      <selection pane="topRight" activeCell="A3" sqref="A3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4.125" style="0" bestFit="1" customWidth="1"/>
    <col min="6" max="6" width="11.75390625" style="0" customWidth="1"/>
    <col min="7" max="7" width="15.625" style="0" customWidth="1"/>
    <col min="8" max="8" width="16.25390625" style="0" customWidth="1"/>
    <col min="9" max="9" width="14.125" style="0" bestFit="1" customWidth="1"/>
    <col min="10" max="10" width="12.125" style="0" customWidth="1"/>
    <col min="11" max="11" width="15.125" style="0" customWidth="1"/>
    <col min="12" max="12" width="13.75390625" style="0" customWidth="1"/>
    <col min="13" max="13" width="12.125" style="0" bestFit="1" customWidth="1"/>
    <col min="14" max="14" width="10.375" style="0" customWidth="1"/>
  </cols>
  <sheetData>
    <row r="1" spans="1:12" ht="15.75">
      <c r="A1" s="199" t="s">
        <v>96</v>
      </c>
      <c r="B1" s="200"/>
      <c r="C1" s="201"/>
      <c r="D1" s="201"/>
      <c r="E1" s="201"/>
      <c r="F1" s="201"/>
      <c r="G1" s="202"/>
      <c r="H1" s="202"/>
      <c r="I1" s="202"/>
      <c r="J1" s="202"/>
      <c r="K1" s="202"/>
      <c r="L1" s="202"/>
    </row>
    <row r="2" spans="1:12" ht="15.75">
      <c r="A2" s="203" t="s">
        <v>154</v>
      </c>
      <c r="B2" s="200"/>
      <c r="C2" s="201"/>
      <c r="D2" s="201"/>
      <c r="E2" s="201"/>
      <c r="F2" s="201"/>
      <c r="G2" s="202"/>
      <c r="H2" s="202"/>
      <c r="I2" s="202"/>
      <c r="J2" s="202"/>
      <c r="K2" s="202"/>
      <c r="L2" s="202"/>
    </row>
    <row r="3" spans="1:12" ht="16.5" thickBot="1">
      <c r="A3" s="204"/>
      <c r="B3" s="205"/>
      <c r="C3" s="436"/>
      <c r="D3" s="436"/>
      <c r="E3" s="436"/>
      <c r="F3" s="436"/>
      <c r="G3" s="206"/>
      <c r="H3" s="206"/>
      <c r="I3" s="206"/>
      <c r="J3" s="206"/>
      <c r="K3" s="206"/>
      <c r="L3" s="207" t="s">
        <v>97</v>
      </c>
    </row>
    <row r="4" spans="1:14" ht="15" customHeight="1">
      <c r="A4" s="208"/>
      <c r="B4" s="209" t="s">
        <v>98</v>
      </c>
      <c r="C4" s="437" t="s">
        <v>99</v>
      </c>
      <c r="D4" s="438"/>
      <c r="E4" s="438"/>
      <c r="F4" s="439"/>
      <c r="G4" s="443" t="s">
        <v>100</v>
      </c>
      <c r="H4" s="444"/>
      <c r="I4" s="444"/>
      <c r="J4" s="445"/>
      <c r="K4" s="449" t="s">
        <v>101</v>
      </c>
      <c r="L4" s="450"/>
      <c r="M4" s="450"/>
      <c r="N4" s="451"/>
    </row>
    <row r="5" spans="1:14" ht="15">
      <c r="A5" s="210" t="s">
        <v>0</v>
      </c>
      <c r="B5" s="210" t="s">
        <v>102</v>
      </c>
      <c r="C5" s="440"/>
      <c r="D5" s="441"/>
      <c r="E5" s="441"/>
      <c r="F5" s="442"/>
      <c r="G5" s="446"/>
      <c r="H5" s="447"/>
      <c r="I5" s="447"/>
      <c r="J5" s="448"/>
      <c r="K5" s="452"/>
      <c r="L5" s="453"/>
      <c r="M5" s="453"/>
      <c r="N5" s="454"/>
    </row>
    <row r="6" spans="1:14" ht="15" customHeight="1">
      <c r="A6" s="210"/>
      <c r="B6" s="210"/>
      <c r="C6" s="211" t="s">
        <v>103</v>
      </c>
      <c r="D6" s="212" t="s">
        <v>104</v>
      </c>
      <c r="E6" s="455" t="s">
        <v>105</v>
      </c>
      <c r="F6" s="456"/>
      <c r="G6" s="211" t="s">
        <v>103</v>
      </c>
      <c r="H6" s="213" t="s">
        <v>104</v>
      </c>
      <c r="I6" s="455" t="s">
        <v>105</v>
      </c>
      <c r="J6" s="456"/>
      <c r="K6" s="211" t="s">
        <v>103</v>
      </c>
      <c r="L6" s="212" t="s">
        <v>104</v>
      </c>
      <c r="M6" s="434" t="s">
        <v>105</v>
      </c>
      <c r="N6" s="457"/>
    </row>
    <row r="7" spans="1:14" ht="12.75">
      <c r="A7" s="214"/>
      <c r="B7" s="214" t="s">
        <v>106</v>
      </c>
      <c r="C7" s="215" t="s">
        <v>107</v>
      </c>
      <c r="D7" s="216"/>
      <c r="E7" s="214" t="s">
        <v>25</v>
      </c>
      <c r="F7" s="217" t="s">
        <v>26</v>
      </c>
      <c r="G7" s="215" t="s">
        <v>107</v>
      </c>
      <c r="H7" s="218"/>
      <c r="I7" s="214" t="s">
        <v>25</v>
      </c>
      <c r="J7" s="217" t="s">
        <v>26</v>
      </c>
      <c r="K7" s="215" t="s">
        <v>107</v>
      </c>
      <c r="L7" s="216"/>
      <c r="M7" s="219" t="s">
        <v>25</v>
      </c>
      <c r="N7" s="220" t="s">
        <v>26</v>
      </c>
    </row>
    <row r="8" spans="1:14" ht="15.75">
      <c r="A8" s="156" t="s">
        <v>108</v>
      </c>
      <c r="B8" s="221" t="s">
        <v>109</v>
      </c>
      <c r="C8" s="222">
        <f aca="true" t="shared" si="0" ref="C8:D24">G8+K8</f>
        <v>543203.6000000001</v>
      </c>
      <c r="D8" s="223">
        <f t="shared" si="0"/>
        <v>436881.8</v>
      </c>
      <c r="E8" s="223">
        <f aca="true" t="shared" si="1" ref="E8:E20">D8-C8</f>
        <v>-106321.8000000001</v>
      </c>
      <c r="F8" s="224">
        <f aca="true" t="shared" si="2" ref="F8:F18">D8/C8%</f>
        <v>80.42689702351014</v>
      </c>
      <c r="G8" s="225">
        <f>SUM(G9:G20)+G26+G27+G28+G31+G32</f>
        <v>370618.60000000003</v>
      </c>
      <c r="H8" s="223">
        <f>SUM(H9:H20)+H26+H27+H28+H31+H32</f>
        <v>290374.39999999997</v>
      </c>
      <c r="I8" s="223">
        <f>H8-G8</f>
        <v>-80244.20000000007</v>
      </c>
      <c r="J8" s="226">
        <f>H8/G8%</f>
        <v>78.3485772165779</v>
      </c>
      <c r="K8" s="225">
        <f>SUM(K9:K20)+K26+K27+K28+K31+K32</f>
        <v>172585.00000000003</v>
      </c>
      <c r="L8" s="223">
        <f>SUM(L9:L20)+L26+L27+L28+L31+L32</f>
        <v>146507.40000000002</v>
      </c>
      <c r="M8" s="223">
        <f>L8-K8</f>
        <v>-26077.600000000006</v>
      </c>
      <c r="N8" s="224">
        <f>L8/K8%</f>
        <v>84.8899962337399</v>
      </c>
    </row>
    <row r="9" spans="1:14" ht="15">
      <c r="A9" s="227" t="s">
        <v>29</v>
      </c>
      <c r="B9" s="228"/>
      <c r="C9" s="229">
        <f t="shared" si="0"/>
        <v>5596.1</v>
      </c>
      <c r="D9" s="230">
        <f t="shared" si="0"/>
        <v>2628.1</v>
      </c>
      <c r="E9" s="230">
        <f>D9-C9</f>
        <v>-2968.0000000000005</v>
      </c>
      <c r="F9" s="231">
        <f>D9/C9%</f>
        <v>46.963063562123615</v>
      </c>
      <c r="G9" s="232">
        <v>5596.1</v>
      </c>
      <c r="H9" s="233">
        <v>2628.1</v>
      </c>
      <c r="I9" s="234">
        <f>H9-G9</f>
        <v>-2968.0000000000005</v>
      </c>
      <c r="J9" s="235">
        <f>H9/G9%</f>
        <v>46.963063562123615</v>
      </c>
      <c r="K9" s="232"/>
      <c r="L9" s="234"/>
      <c r="M9" s="234">
        <f>L9-K9</f>
        <v>0</v>
      </c>
      <c r="N9" s="235"/>
    </row>
    <row r="10" spans="1:14" ht="15">
      <c r="A10" s="236" t="s">
        <v>30</v>
      </c>
      <c r="B10" s="237" t="s">
        <v>110</v>
      </c>
      <c r="C10" s="229">
        <f t="shared" si="0"/>
        <v>341051.30000000005</v>
      </c>
      <c r="D10" s="230">
        <f t="shared" si="0"/>
        <v>255090</v>
      </c>
      <c r="E10" s="230">
        <f t="shared" si="1"/>
        <v>-85961.30000000005</v>
      </c>
      <c r="F10" s="231">
        <f t="shared" si="2"/>
        <v>74.79519943187432</v>
      </c>
      <c r="G10" s="232">
        <v>276510.9</v>
      </c>
      <c r="H10" s="238">
        <v>203261.4</v>
      </c>
      <c r="I10" s="234">
        <f aca="true" t="shared" si="3" ref="I10:I39">H10-G10</f>
        <v>-73249.50000000003</v>
      </c>
      <c r="J10" s="235">
        <f aca="true" t="shared" si="4" ref="J10:J39">H10/G10%</f>
        <v>73.50936256039091</v>
      </c>
      <c r="K10" s="232">
        <v>64540.4</v>
      </c>
      <c r="L10" s="234">
        <v>51828.6</v>
      </c>
      <c r="M10" s="234">
        <f aca="true" t="shared" si="5" ref="M10:M39">L10-K10</f>
        <v>-12711.800000000003</v>
      </c>
      <c r="N10" s="235">
        <f aca="true" t="shared" si="6" ref="N10:N39">L10/K10%</f>
        <v>80.30411959021016</v>
      </c>
    </row>
    <row r="11" spans="1:14" ht="15">
      <c r="A11" s="236" t="s">
        <v>76</v>
      </c>
      <c r="B11" s="237"/>
      <c r="C11" s="229">
        <f>G11+K11</f>
        <v>9054.8</v>
      </c>
      <c r="D11" s="230">
        <f>H11+L11</f>
        <v>8709.6</v>
      </c>
      <c r="E11" s="230">
        <f>D11-C11</f>
        <v>-345.1999999999989</v>
      </c>
      <c r="F11" s="231">
        <f>D11/C11%</f>
        <v>96.18765737509389</v>
      </c>
      <c r="G11" s="232">
        <v>8237</v>
      </c>
      <c r="H11" s="238">
        <v>7923.1</v>
      </c>
      <c r="I11" s="234">
        <f t="shared" si="3"/>
        <v>-313.89999999999964</v>
      </c>
      <c r="J11" s="235">
        <f t="shared" si="4"/>
        <v>96.18914653393226</v>
      </c>
      <c r="K11" s="232">
        <v>817.8</v>
      </c>
      <c r="L11" s="234">
        <v>786.5</v>
      </c>
      <c r="M11" s="234">
        <f t="shared" si="5"/>
        <v>-31.299999999999955</v>
      </c>
      <c r="N11" s="235">
        <f t="shared" si="6"/>
        <v>96.17265835167524</v>
      </c>
    </row>
    <row r="12" spans="1:14" ht="25.5">
      <c r="A12" s="239" t="s">
        <v>33</v>
      </c>
      <c r="B12" s="237" t="s">
        <v>111</v>
      </c>
      <c r="C12" s="229">
        <f t="shared" si="0"/>
        <v>26286.3</v>
      </c>
      <c r="D12" s="230">
        <f t="shared" si="0"/>
        <v>23385.7</v>
      </c>
      <c r="E12" s="230">
        <f t="shared" si="1"/>
        <v>-2900.5999999999985</v>
      </c>
      <c r="F12" s="231">
        <f t="shared" si="2"/>
        <v>88.96535457633824</v>
      </c>
      <c r="G12" s="232">
        <v>8642</v>
      </c>
      <c r="H12" s="238">
        <v>7795.3</v>
      </c>
      <c r="I12" s="234">
        <f t="shared" si="3"/>
        <v>-846.6999999999998</v>
      </c>
      <c r="J12" s="235">
        <f t="shared" si="4"/>
        <v>90.20249942143022</v>
      </c>
      <c r="K12" s="232">
        <v>17644.3</v>
      </c>
      <c r="L12" s="234">
        <v>15590.4</v>
      </c>
      <c r="M12" s="234">
        <f t="shared" si="5"/>
        <v>-2053.8999999999996</v>
      </c>
      <c r="N12" s="235">
        <f t="shared" si="6"/>
        <v>88.35941352164723</v>
      </c>
    </row>
    <row r="13" spans="1:14" ht="25.5">
      <c r="A13" s="239" t="s">
        <v>34</v>
      </c>
      <c r="B13" s="237" t="s">
        <v>112</v>
      </c>
      <c r="C13" s="229">
        <f t="shared" si="0"/>
        <v>27071.5</v>
      </c>
      <c r="D13" s="230">
        <f t="shared" si="0"/>
        <v>26605.1</v>
      </c>
      <c r="E13" s="230">
        <f t="shared" si="1"/>
        <v>-466.40000000000146</v>
      </c>
      <c r="F13" s="231">
        <f t="shared" si="2"/>
        <v>98.2771549415437</v>
      </c>
      <c r="G13" s="232">
        <v>27071.5</v>
      </c>
      <c r="H13" s="238">
        <v>26605.1</v>
      </c>
      <c r="I13" s="234">
        <f t="shared" si="3"/>
        <v>-466.40000000000146</v>
      </c>
      <c r="J13" s="235">
        <f t="shared" si="4"/>
        <v>98.2771549415437</v>
      </c>
      <c r="K13" s="232"/>
      <c r="L13" s="234"/>
      <c r="M13" s="234">
        <f t="shared" si="5"/>
        <v>0</v>
      </c>
      <c r="N13" s="235"/>
    </row>
    <row r="14" spans="1:14" ht="15">
      <c r="A14" s="239" t="s">
        <v>35</v>
      </c>
      <c r="B14" s="237" t="s">
        <v>113</v>
      </c>
      <c r="C14" s="229">
        <f t="shared" si="0"/>
        <v>1409.1</v>
      </c>
      <c r="D14" s="230">
        <f t="shared" si="0"/>
        <v>783.1</v>
      </c>
      <c r="E14" s="230">
        <f t="shared" si="1"/>
        <v>-625.9999999999999</v>
      </c>
      <c r="F14" s="231">
        <f t="shared" si="2"/>
        <v>55.5744801646441</v>
      </c>
      <c r="G14" s="232">
        <v>719.6</v>
      </c>
      <c r="H14" s="238">
        <v>391.5</v>
      </c>
      <c r="I14" s="234">
        <f t="shared" si="3"/>
        <v>-328.1</v>
      </c>
      <c r="J14" s="235">
        <f t="shared" si="4"/>
        <v>54.40522512506948</v>
      </c>
      <c r="K14" s="232">
        <v>689.5</v>
      </c>
      <c r="L14" s="234">
        <v>391.6</v>
      </c>
      <c r="M14" s="234">
        <f t="shared" si="5"/>
        <v>-297.9</v>
      </c>
      <c r="N14" s="235">
        <f t="shared" si="6"/>
        <v>56.79477882523568</v>
      </c>
    </row>
    <row r="15" spans="1:14" ht="25.5">
      <c r="A15" s="239" t="s">
        <v>36</v>
      </c>
      <c r="B15" s="237"/>
      <c r="C15" s="229">
        <f t="shared" si="0"/>
        <v>950</v>
      </c>
      <c r="D15" s="230">
        <f t="shared" si="0"/>
        <v>1054.5</v>
      </c>
      <c r="E15" s="230">
        <f>D15-C15</f>
        <v>104.5</v>
      </c>
      <c r="F15" s="231">
        <f>D15/C15%</f>
        <v>111</v>
      </c>
      <c r="G15" s="232">
        <v>950</v>
      </c>
      <c r="H15" s="238">
        <v>1054.5</v>
      </c>
      <c r="I15" s="234">
        <f t="shared" si="3"/>
        <v>104.5</v>
      </c>
      <c r="J15" s="235">
        <f t="shared" si="4"/>
        <v>111</v>
      </c>
      <c r="K15" s="232"/>
      <c r="L15" s="234"/>
      <c r="M15" s="234"/>
      <c r="N15" s="235"/>
    </row>
    <row r="16" spans="1:14" ht="15">
      <c r="A16" s="239" t="s">
        <v>77</v>
      </c>
      <c r="B16" s="228" t="s">
        <v>114</v>
      </c>
      <c r="C16" s="229">
        <f t="shared" si="0"/>
        <v>10815</v>
      </c>
      <c r="D16" s="230">
        <f t="shared" si="0"/>
        <v>5498.4</v>
      </c>
      <c r="E16" s="230">
        <f t="shared" si="1"/>
        <v>-5316.6</v>
      </c>
      <c r="F16" s="231">
        <f t="shared" si="2"/>
        <v>50.840499306518716</v>
      </c>
      <c r="G16" s="232"/>
      <c r="H16" s="238"/>
      <c r="I16" s="234">
        <f t="shared" si="3"/>
        <v>0</v>
      </c>
      <c r="J16" s="235"/>
      <c r="K16" s="232">
        <v>10815</v>
      </c>
      <c r="L16" s="234">
        <v>5498.4</v>
      </c>
      <c r="M16" s="234">
        <f t="shared" si="5"/>
        <v>-5316.6</v>
      </c>
      <c r="N16" s="235">
        <f t="shared" si="6"/>
        <v>50.840499306518716</v>
      </c>
    </row>
    <row r="17" spans="1:14" ht="15">
      <c r="A17" s="240" t="s">
        <v>78</v>
      </c>
      <c r="B17" s="228" t="s">
        <v>115</v>
      </c>
      <c r="C17" s="229">
        <f t="shared" si="0"/>
        <v>58001.4</v>
      </c>
      <c r="D17" s="230">
        <f t="shared" si="0"/>
        <v>51487</v>
      </c>
      <c r="E17" s="230">
        <f t="shared" si="1"/>
        <v>-6514.4000000000015</v>
      </c>
      <c r="F17" s="231">
        <f t="shared" si="2"/>
        <v>88.7685469661077</v>
      </c>
      <c r="G17" s="232"/>
      <c r="H17" s="238"/>
      <c r="I17" s="234">
        <f t="shared" si="3"/>
        <v>0</v>
      </c>
      <c r="J17" s="235"/>
      <c r="K17" s="232">
        <v>58001.4</v>
      </c>
      <c r="L17" s="234">
        <v>51487</v>
      </c>
      <c r="M17" s="234">
        <f t="shared" si="5"/>
        <v>-6514.4000000000015</v>
      </c>
      <c r="N17" s="235">
        <f t="shared" si="6"/>
        <v>88.7685469661077</v>
      </c>
    </row>
    <row r="18" spans="1:14" ht="15">
      <c r="A18" s="241" t="s">
        <v>116</v>
      </c>
      <c r="B18" s="242" t="s">
        <v>117</v>
      </c>
      <c r="C18" s="229">
        <f t="shared" si="0"/>
        <v>5725.900000000001</v>
      </c>
      <c r="D18" s="230">
        <f t="shared" si="0"/>
        <v>6413.900000000001</v>
      </c>
      <c r="E18" s="230">
        <f t="shared" si="1"/>
        <v>688</v>
      </c>
      <c r="F18" s="231">
        <f t="shared" si="2"/>
        <v>112.01557833702998</v>
      </c>
      <c r="G18" s="232">
        <v>5126.8</v>
      </c>
      <c r="H18" s="238">
        <v>5844.1</v>
      </c>
      <c r="I18" s="234">
        <f t="shared" si="3"/>
        <v>717.3000000000002</v>
      </c>
      <c r="J18" s="235">
        <f t="shared" si="4"/>
        <v>113.9911835843021</v>
      </c>
      <c r="K18" s="243">
        <v>599.1</v>
      </c>
      <c r="L18" s="234">
        <v>569.8</v>
      </c>
      <c r="M18" s="234">
        <f t="shared" si="5"/>
        <v>-29.300000000000068</v>
      </c>
      <c r="N18" s="235">
        <f t="shared" si="6"/>
        <v>95.10933066266064</v>
      </c>
    </row>
    <row r="19" spans="1:14" ht="15">
      <c r="A19" s="239" t="s">
        <v>118</v>
      </c>
      <c r="B19" s="242" t="s">
        <v>119</v>
      </c>
      <c r="C19" s="229">
        <f t="shared" si="0"/>
        <v>0</v>
      </c>
      <c r="D19" s="230">
        <f t="shared" si="0"/>
        <v>0</v>
      </c>
      <c r="E19" s="230">
        <f t="shared" si="1"/>
        <v>0</v>
      </c>
      <c r="F19" s="231"/>
      <c r="G19" s="232"/>
      <c r="H19" s="233"/>
      <c r="I19" s="234"/>
      <c r="J19" s="235"/>
      <c r="K19" s="243"/>
      <c r="L19" s="234"/>
      <c r="M19" s="234">
        <f t="shared" si="5"/>
        <v>0</v>
      </c>
      <c r="N19" s="235"/>
    </row>
    <row r="20" spans="1:14" ht="38.25">
      <c r="A20" s="244" t="s">
        <v>120</v>
      </c>
      <c r="B20" s="245" t="s">
        <v>121</v>
      </c>
      <c r="C20" s="229">
        <f t="shared" si="0"/>
        <v>41107.09999999999</v>
      </c>
      <c r="D20" s="230">
        <f t="shared" si="0"/>
        <v>37174.6</v>
      </c>
      <c r="E20" s="230">
        <f t="shared" si="1"/>
        <v>-3932.4999999999927</v>
      </c>
      <c r="F20" s="231">
        <f>D20/C20%</f>
        <v>90.43352608186909</v>
      </c>
      <c r="G20" s="246">
        <f>SUM(G21:G25)</f>
        <v>24006.899999999998</v>
      </c>
      <c r="H20" s="234">
        <f>SUM(H21:H25)</f>
        <v>21427.699999999997</v>
      </c>
      <c r="I20" s="234">
        <f t="shared" si="3"/>
        <v>-2579.2000000000007</v>
      </c>
      <c r="J20" s="235">
        <f t="shared" si="4"/>
        <v>89.25642211197614</v>
      </c>
      <c r="K20" s="232">
        <f>SUM(K21:K25)</f>
        <v>17100.199999999997</v>
      </c>
      <c r="L20" s="234">
        <f>SUM(L21:L25)</f>
        <v>15746.9</v>
      </c>
      <c r="M20" s="234">
        <f t="shared" si="5"/>
        <v>-1353.2999999999975</v>
      </c>
      <c r="N20" s="235">
        <f t="shared" si="6"/>
        <v>92.08605747301202</v>
      </c>
    </row>
    <row r="21" spans="1:14" ht="25.5">
      <c r="A21" s="247" t="s">
        <v>44</v>
      </c>
      <c r="B21" s="248"/>
      <c r="C21" s="249">
        <f t="shared" si="0"/>
        <v>0</v>
      </c>
      <c r="D21" s="250">
        <f t="shared" si="0"/>
        <v>0</v>
      </c>
      <c r="E21" s="250"/>
      <c r="F21" s="251"/>
      <c r="G21" s="249"/>
      <c r="H21" s="252"/>
      <c r="I21" s="250">
        <f t="shared" si="3"/>
        <v>0</v>
      </c>
      <c r="J21" s="251"/>
      <c r="K21" s="249"/>
      <c r="L21" s="250"/>
      <c r="M21" s="250">
        <f t="shared" si="5"/>
        <v>0</v>
      </c>
      <c r="N21" s="251"/>
    </row>
    <row r="22" spans="1:14" ht="15">
      <c r="A22" s="247" t="s">
        <v>122</v>
      </c>
      <c r="B22" s="253" t="s">
        <v>123</v>
      </c>
      <c r="C22" s="249">
        <f t="shared" si="0"/>
        <v>30874.9</v>
      </c>
      <c r="D22" s="250">
        <f t="shared" si="0"/>
        <v>28140.8</v>
      </c>
      <c r="E22" s="250">
        <f aca="true" t="shared" si="7" ref="E22:E38">D22-C22</f>
        <v>-2734.100000000002</v>
      </c>
      <c r="F22" s="251">
        <f aca="true" t="shared" si="8" ref="F22:F29">D22/C22%</f>
        <v>91.14458670311483</v>
      </c>
      <c r="G22" s="249">
        <v>15473</v>
      </c>
      <c r="H22" s="252">
        <v>13933.3</v>
      </c>
      <c r="I22" s="250">
        <f t="shared" si="3"/>
        <v>-1539.7000000000007</v>
      </c>
      <c r="J22" s="251">
        <f t="shared" si="4"/>
        <v>90.04911781813482</v>
      </c>
      <c r="K22" s="249">
        <v>15401.9</v>
      </c>
      <c r="L22" s="250">
        <v>14207.5</v>
      </c>
      <c r="M22" s="250">
        <f t="shared" si="5"/>
        <v>-1194.3999999999996</v>
      </c>
      <c r="N22" s="251">
        <f t="shared" si="6"/>
        <v>92.24511261597594</v>
      </c>
    </row>
    <row r="23" spans="1:14" ht="15">
      <c r="A23" s="254" t="s">
        <v>46</v>
      </c>
      <c r="B23" s="253" t="s">
        <v>124</v>
      </c>
      <c r="C23" s="249">
        <f t="shared" si="0"/>
        <v>10050.5</v>
      </c>
      <c r="D23" s="250">
        <f t="shared" si="0"/>
        <v>8781.9</v>
      </c>
      <c r="E23" s="250">
        <f t="shared" si="7"/>
        <v>-1268.6000000000004</v>
      </c>
      <c r="F23" s="251">
        <f t="shared" si="8"/>
        <v>87.37774240087558</v>
      </c>
      <c r="G23" s="249">
        <v>8449.8</v>
      </c>
      <c r="H23" s="252">
        <v>7409.9</v>
      </c>
      <c r="I23" s="250">
        <f t="shared" si="3"/>
        <v>-1039.8999999999996</v>
      </c>
      <c r="J23" s="251">
        <f t="shared" si="4"/>
        <v>87.69319983904946</v>
      </c>
      <c r="K23" s="249">
        <v>1600.7</v>
      </c>
      <c r="L23" s="250">
        <v>1372</v>
      </c>
      <c r="M23" s="250">
        <f t="shared" si="5"/>
        <v>-228.70000000000005</v>
      </c>
      <c r="N23" s="251">
        <f t="shared" si="6"/>
        <v>85.71250078090834</v>
      </c>
    </row>
    <row r="24" spans="1:14" ht="25.5">
      <c r="A24" s="254" t="s">
        <v>125</v>
      </c>
      <c r="B24" s="248" t="s">
        <v>126</v>
      </c>
      <c r="C24" s="249">
        <f t="shared" si="0"/>
        <v>150.1</v>
      </c>
      <c r="D24" s="250">
        <f t="shared" si="0"/>
        <v>223.5</v>
      </c>
      <c r="E24" s="250">
        <f t="shared" si="7"/>
        <v>73.4</v>
      </c>
      <c r="F24" s="251">
        <f t="shared" si="8"/>
        <v>148.90073284477018</v>
      </c>
      <c r="G24" s="249">
        <v>84.1</v>
      </c>
      <c r="H24" s="252">
        <v>84.5</v>
      </c>
      <c r="I24" s="250">
        <f t="shared" si="3"/>
        <v>0.4000000000000057</v>
      </c>
      <c r="J24" s="251">
        <f t="shared" si="4"/>
        <v>100.47562425683711</v>
      </c>
      <c r="K24" s="255">
        <v>66</v>
      </c>
      <c r="L24" s="250">
        <v>139</v>
      </c>
      <c r="M24" s="250">
        <f t="shared" si="5"/>
        <v>73</v>
      </c>
      <c r="N24" s="251" t="s">
        <v>51</v>
      </c>
    </row>
    <row r="25" spans="1:14" ht="25.5">
      <c r="A25" s="256" t="s">
        <v>127</v>
      </c>
      <c r="B25" s="248"/>
      <c r="C25" s="249">
        <f aca="true" t="shared" si="9" ref="C25:D32">G25+K25</f>
        <v>31.6</v>
      </c>
      <c r="D25" s="250">
        <f t="shared" si="9"/>
        <v>28.4</v>
      </c>
      <c r="E25" s="250">
        <f>D25-C25</f>
        <v>-3.200000000000003</v>
      </c>
      <c r="F25" s="251">
        <f>D25/C25%</f>
        <v>89.87341772151898</v>
      </c>
      <c r="G25" s="249"/>
      <c r="H25" s="252"/>
      <c r="I25" s="250"/>
      <c r="J25" s="251"/>
      <c r="K25" s="257">
        <v>31.6</v>
      </c>
      <c r="L25" s="250">
        <v>28.4</v>
      </c>
      <c r="M25" s="250">
        <f t="shared" si="5"/>
        <v>-3.200000000000003</v>
      </c>
      <c r="N25" s="251">
        <f t="shared" si="6"/>
        <v>89.87341772151898</v>
      </c>
    </row>
    <row r="26" spans="1:14" ht="25.5">
      <c r="A26" s="239" t="s">
        <v>49</v>
      </c>
      <c r="B26" s="237" t="s">
        <v>128</v>
      </c>
      <c r="C26" s="229">
        <f t="shared" si="9"/>
        <v>4131.7</v>
      </c>
      <c r="D26" s="230">
        <f t="shared" si="9"/>
        <v>3439.3</v>
      </c>
      <c r="E26" s="230">
        <f t="shared" si="7"/>
        <v>-692.3999999999996</v>
      </c>
      <c r="F26" s="231">
        <f t="shared" si="8"/>
        <v>83.24176489096499</v>
      </c>
      <c r="G26" s="232">
        <v>4131.7</v>
      </c>
      <c r="H26" s="233">
        <v>3439.3</v>
      </c>
      <c r="I26" s="234">
        <f t="shared" si="3"/>
        <v>-692.3999999999996</v>
      </c>
      <c r="J26" s="235">
        <f t="shared" si="4"/>
        <v>83.24176489096499</v>
      </c>
      <c r="K26" s="258"/>
      <c r="L26" s="234"/>
      <c r="M26" s="234">
        <f t="shared" si="5"/>
        <v>0</v>
      </c>
      <c r="N26" s="235"/>
    </row>
    <row r="27" spans="1:14" ht="15">
      <c r="A27" s="239" t="s">
        <v>129</v>
      </c>
      <c r="B27" s="237"/>
      <c r="C27" s="229">
        <f t="shared" si="9"/>
        <v>224.39999999999998</v>
      </c>
      <c r="D27" s="230">
        <f t="shared" si="9"/>
        <v>388</v>
      </c>
      <c r="E27" s="230">
        <f t="shared" si="7"/>
        <v>163.60000000000002</v>
      </c>
      <c r="F27" s="231"/>
      <c r="G27" s="232">
        <v>132.7</v>
      </c>
      <c r="H27" s="238">
        <v>240.8</v>
      </c>
      <c r="I27" s="234">
        <f t="shared" si="3"/>
        <v>108.10000000000002</v>
      </c>
      <c r="J27" s="235" t="s">
        <v>51</v>
      </c>
      <c r="K27" s="258">
        <v>91.7</v>
      </c>
      <c r="L27" s="234">
        <v>147.2</v>
      </c>
      <c r="M27" s="234">
        <f t="shared" si="5"/>
        <v>55.499999999999986</v>
      </c>
      <c r="N27" s="235">
        <f t="shared" si="6"/>
        <v>160.5234460196292</v>
      </c>
    </row>
    <row r="28" spans="1:14" ht="25.5">
      <c r="A28" s="259" t="s">
        <v>53</v>
      </c>
      <c r="B28" s="242" t="s">
        <v>130</v>
      </c>
      <c r="C28" s="229">
        <f t="shared" si="9"/>
        <v>4751.6</v>
      </c>
      <c r="D28" s="230">
        <f t="shared" si="9"/>
        <v>7977.5</v>
      </c>
      <c r="E28" s="230">
        <f t="shared" si="7"/>
        <v>3225.8999999999996</v>
      </c>
      <c r="F28" s="231" t="s">
        <v>51</v>
      </c>
      <c r="G28" s="246">
        <f>SUM(G29:G30)</f>
        <v>3500</v>
      </c>
      <c r="H28" s="234">
        <f>SUM(H29:H30)</f>
        <v>4718.7</v>
      </c>
      <c r="I28" s="234">
        <f t="shared" si="3"/>
        <v>1218.6999999999998</v>
      </c>
      <c r="J28" s="235">
        <f t="shared" si="4"/>
        <v>134.82</v>
      </c>
      <c r="K28" s="246">
        <f>SUM(K29:K30)</f>
        <v>1251.6</v>
      </c>
      <c r="L28" s="246">
        <f>SUM(L29:L30)</f>
        <v>3258.8</v>
      </c>
      <c r="M28" s="234">
        <f t="shared" si="5"/>
        <v>2007.2000000000003</v>
      </c>
      <c r="N28" s="235" t="s">
        <v>51</v>
      </c>
    </row>
    <row r="29" spans="1:14" ht="15">
      <c r="A29" s="260" t="s">
        <v>54</v>
      </c>
      <c r="B29" s="261" t="s">
        <v>131</v>
      </c>
      <c r="C29" s="262">
        <f t="shared" si="9"/>
        <v>1924.5</v>
      </c>
      <c r="D29" s="263">
        <f t="shared" si="9"/>
        <v>2282.9</v>
      </c>
      <c r="E29" s="250">
        <f t="shared" si="7"/>
        <v>358.4000000000001</v>
      </c>
      <c r="F29" s="251">
        <f t="shared" si="8"/>
        <v>118.62301896596519</v>
      </c>
      <c r="G29" s="262">
        <v>1500</v>
      </c>
      <c r="H29" s="264">
        <v>1854.1</v>
      </c>
      <c r="I29" s="250">
        <f t="shared" si="3"/>
        <v>354.0999999999999</v>
      </c>
      <c r="J29" s="251">
        <f t="shared" si="4"/>
        <v>123.60666666666665</v>
      </c>
      <c r="K29" s="262">
        <v>424.5</v>
      </c>
      <c r="L29" s="263">
        <v>428.8</v>
      </c>
      <c r="M29" s="250">
        <f t="shared" si="5"/>
        <v>4.300000000000011</v>
      </c>
      <c r="N29" s="235">
        <f t="shared" si="6"/>
        <v>101.01295641931685</v>
      </c>
    </row>
    <row r="30" spans="1:14" ht="15">
      <c r="A30" s="260" t="s">
        <v>87</v>
      </c>
      <c r="B30" s="261" t="s">
        <v>132</v>
      </c>
      <c r="C30" s="265">
        <f t="shared" si="9"/>
        <v>2827.1</v>
      </c>
      <c r="D30" s="263">
        <f t="shared" si="9"/>
        <v>5694.6</v>
      </c>
      <c r="E30" s="250">
        <f t="shared" si="7"/>
        <v>2867.5000000000005</v>
      </c>
      <c r="F30" s="251" t="s">
        <v>51</v>
      </c>
      <c r="G30" s="262">
        <v>2000</v>
      </c>
      <c r="H30" s="264">
        <v>2864.6</v>
      </c>
      <c r="I30" s="250">
        <f t="shared" si="3"/>
        <v>864.5999999999999</v>
      </c>
      <c r="J30" s="251">
        <f t="shared" si="4"/>
        <v>143.23</v>
      </c>
      <c r="K30" s="262">
        <v>827.1</v>
      </c>
      <c r="L30" s="263">
        <v>2830</v>
      </c>
      <c r="M30" s="250">
        <f t="shared" si="5"/>
        <v>2002.9</v>
      </c>
      <c r="N30" s="235" t="s">
        <v>51</v>
      </c>
    </row>
    <row r="31" spans="1:14" ht="15">
      <c r="A31" s="259" t="s">
        <v>133</v>
      </c>
      <c r="B31" s="242" t="s">
        <v>134</v>
      </c>
      <c r="C31" s="266">
        <f t="shared" si="9"/>
        <v>7027.4</v>
      </c>
      <c r="D31" s="230">
        <f t="shared" si="9"/>
        <v>6247</v>
      </c>
      <c r="E31" s="230">
        <f t="shared" si="7"/>
        <v>-780.3999999999996</v>
      </c>
      <c r="F31" s="231">
        <f>D31/C31%</f>
        <v>88.89489711699918</v>
      </c>
      <c r="G31" s="232">
        <v>5993.4</v>
      </c>
      <c r="H31" s="238">
        <v>5044.8</v>
      </c>
      <c r="I31" s="234">
        <f t="shared" si="3"/>
        <v>-948.5999999999995</v>
      </c>
      <c r="J31" s="235">
        <f t="shared" si="4"/>
        <v>84.17258984883372</v>
      </c>
      <c r="K31" s="267">
        <v>1034</v>
      </c>
      <c r="L31" s="234">
        <v>1202.2</v>
      </c>
      <c r="M31" s="234">
        <f t="shared" si="5"/>
        <v>168.20000000000005</v>
      </c>
      <c r="N31" s="235">
        <f t="shared" si="6"/>
        <v>116.26692456479691</v>
      </c>
    </row>
    <row r="32" spans="1:14" ht="15">
      <c r="A32" s="241" t="s">
        <v>57</v>
      </c>
      <c r="B32" s="242" t="s">
        <v>135</v>
      </c>
      <c r="C32" s="229">
        <f t="shared" si="9"/>
        <v>0</v>
      </c>
      <c r="D32" s="230">
        <f t="shared" si="9"/>
        <v>0</v>
      </c>
      <c r="E32" s="230">
        <f t="shared" si="7"/>
        <v>0</v>
      </c>
      <c r="F32" s="231"/>
      <c r="G32" s="232"/>
      <c r="H32" s="238"/>
      <c r="I32" s="234">
        <f t="shared" si="3"/>
        <v>0</v>
      </c>
      <c r="J32" s="235"/>
      <c r="K32" s="258"/>
      <c r="L32" s="234"/>
      <c r="M32" s="234">
        <f t="shared" si="5"/>
        <v>0</v>
      </c>
      <c r="N32" s="235"/>
    </row>
    <row r="33" spans="1:14" ht="15.75">
      <c r="A33" s="268" t="s">
        <v>90</v>
      </c>
      <c r="B33" s="269"/>
      <c r="C33" s="270">
        <f>SUM(C34:C38)</f>
        <v>3616197</v>
      </c>
      <c r="D33" s="271">
        <f>SUM(D34:D38)</f>
        <v>2619758.5999999996</v>
      </c>
      <c r="E33" s="272">
        <f t="shared" si="7"/>
        <v>-996438.4000000004</v>
      </c>
      <c r="F33" s="273">
        <f>D33/C33%</f>
        <v>72.44512951036681</v>
      </c>
      <c r="G33" s="270">
        <f>SUM(G34:G38)</f>
        <v>2825589.6999999997</v>
      </c>
      <c r="H33" s="274">
        <f>SUM(H34:H38)</f>
        <v>2159738.7</v>
      </c>
      <c r="I33" s="272">
        <f t="shared" si="3"/>
        <v>-665850.9999999995</v>
      </c>
      <c r="J33" s="273">
        <f t="shared" si="4"/>
        <v>76.43497214050576</v>
      </c>
      <c r="K33" s="275">
        <f>SUM(K34:K38)</f>
        <v>790607.3</v>
      </c>
      <c r="L33" s="271">
        <f>SUM(L34:L38)</f>
        <v>460019.89999999997</v>
      </c>
      <c r="M33" s="272">
        <f t="shared" si="5"/>
        <v>-330587.4000000001</v>
      </c>
      <c r="N33" s="273">
        <f t="shared" si="6"/>
        <v>58.1856378002075</v>
      </c>
    </row>
    <row r="34" spans="1:14" ht="15">
      <c r="A34" s="162" t="s">
        <v>91</v>
      </c>
      <c r="B34" s="276" t="s">
        <v>136</v>
      </c>
      <c r="C34" s="229">
        <f aca="true" t="shared" si="10" ref="C34:D38">G34+K34</f>
        <v>254184.1</v>
      </c>
      <c r="D34" s="230">
        <f t="shared" si="10"/>
        <v>235912.3</v>
      </c>
      <c r="E34" s="230">
        <f t="shared" si="7"/>
        <v>-18271.800000000017</v>
      </c>
      <c r="F34" s="231">
        <f>D34/C34%</f>
        <v>92.81158813631536</v>
      </c>
      <c r="G34" s="277">
        <v>194071.7</v>
      </c>
      <c r="H34" s="278">
        <v>177680</v>
      </c>
      <c r="I34" s="234">
        <f t="shared" si="3"/>
        <v>-16391.70000000001</v>
      </c>
      <c r="J34" s="235">
        <f t="shared" si="4"/>
        <v>91.55379171718494</v>
      </c>
      <c r="K34" s="277">
        <v>60112.4</v>
      </c>
      <c r="L34" s="279">
        <v>58232.3</v>
      </c>
      <c r="M34" s="234">
        <f t="shared" si="5"/>
        <v>-1880.0999999999985</v>
      </c>
      <c r="N34" s="235">
        <f t="shared" si="6"/>
        <v>96.87235911392658</v>
      </c>
    </row>
    <row r="35" spans="1:14" ht="15">
      <c r="A35" s="162" t="s">
        <v>137</v>
      </c>
      <c r="B35" s="276" t="s">
        <v>138</v>
      </c>
      <c r="C35" s="229">
        <f t="shared" si="10"/>
        <v>754982.1</v>
      </c>
      <c r="D35" s="230">
        <f t="shared" si="10"/>
        <v>287951.3</v>
      </c>
      <c r="E35" s="230">
        <f t="shared" si="7"/>
        <v>-467030.8</v>
      </c>
      <c r="F35" s="231">
        <f>D35/C35%</f>
        <v>38.14014928300949</v>
      </c>
      <c r="G35" s="277">
        <v>754982.1</v>
      </c>
      <c r="H35" s="278">
        <v>287951.3</v>
      </c>
      <c r="I35" s="234">
        <f t="shared" si="3"/>
        <v>-467030.8</v>
      </c>
      <c r="J35" s="235">
        <f t="shared" si="4"/>
        <v>38.14014928300949</v>
      </c>
      <c r="K35" s="277"/>
      <c r="L35" s="279"/>
      <c r="M35" s="234">
        <f t="shared" si="5"/>
        <v>0</v>
      </c>
      <c r="N35" s="235"/>
    </row>
    <row r="36" spans="1:14" ht="15">
      <c r="A36" s="162" t="s">
        <v>139</v>
      </c>
      <c r="B36" s="276" t="s">
        <v>140</v>
      </c>
      <c r="C36" s="229">
        <f t="shared" si="10"/>
        <v>1570477.5</v>
      </c>
      <c r="D36" s="230">
        <f t="shared" si="10"/>
        <v>1410695.2</v>
      </c>
      <c r="E36" s="230">
        <f t="shared" si="7"/>
        <v>-159782.30000000005</v>
      </c>
      <c r="F36" s="231">
        <f>D36/C36%</f>
        <v>89.82587779831293</v>
      </c>
      <c r="G36" s="280">
        <v>1568313.5</v>
      </c>
      <c r="H36" s="281">
        <v>1408531.2</v>
      </c>
      <c r="I36" s="234">
        <f t="shared" si="3"/>
        <v>-159782.30000000005</v>
      </c>
      <c r="J36" s="235">
        <f t="shared" si="4"/>
        <v>89.81183927830756</v>
      </c>
      <c r="K36" s="280">
        <v>2164</v>
      </c>
      <c r="L36" s="282">
        <v>2164</v>
      </c>
      <c r="M36" s="234">
        <f t="shared" si="5"/>
        <v>0</v>
      </c>
      <c r="N36" s="235">
        <f t="shared" si="6"/>
        <v>100</v>
      </c>
    </row>
    <row r="37" spans="1:14" ht="15">
      <c r="A37" s="283" t="s">
        <v>93</v>
      </c>
      <c r="B37" s="276"/>
      <c r="C37" s="229">
        <f t="shared" si="10"/>
        <v>1036349.3</v>
      </c>
      <c r="D37" s="230">
        <f t="shared" si="10"/>
        <v>684995.8</v>
      </c>
      <c r="E37" s="230">
        <f t="shared" si="7"/>
        <v>-351353.5</v>
      </c>
      <c r="F37" s="231">
        <f>D37/C37%</f>
        <v>66.09700030674986</v>
      </c>
      <c r="G37" s="280">
        <v>308222.4</v>
      </c>
      <c r="H37" s="281">
        <v>285576.2</v>
      </c>
      <c r="I37" s="234">
        <f t="shared" si="3"/>
        <v>-22646.20000000001</v>
      </c>
      <c r="J37" s="235">
        <f t="shared" si="4"/>
        <v>92.65264302659378</v>
      </c>
      <c r="K37" s="280">
        <v>728126.9</v>
      </c>
      <c r="L37" s="282">
        <v>399419.6</v>
      </c>
      <c r="M37" s="234">
        <f t="shared" si="5"/>
        <v>-328707.30000000005</v>
      </c>
      <c r="N37" s="235">
        <f t="shared" si="6"/>
        <v>54.85576758666655</v>
      </c>
    </row>
    <row r="38" spans="1:14" ht="15">
      <c r="A38" s="283" t="s">
        <v>94</v>
      </c>
      <c r="B38" s="276" t="s">
        <v>141</v>
      </c>
      <c r="C38" s="229">
        <f t="shared" si="10"/>
        <v>204</v>
      </c>
      <c r="D38" s="230">
        <f t="shared" si="10"/>
        <v>204</v>
      </c>
      <c r="E38" s="230">
        <f t="shared" si="7"/>
        <v>0</v>
      </c>
      <c r="F38" s="231"/>
      <c r="G38" s="280"/>
      <c r="H38" s="281"/>
      <c r="I38" s="234"/>
      <c r="J38" s="235"/>
      <c r="K38" s="284">
        <v>204</v>
      </c>
      <c r="L38" s="282">
        <v>204</v>
      </c>
      <c r="M38" s="234">
        <f t="shared" si="5"/>
        <v>0</v>
      </c>
      <c r="N38" s="235">
        <f t="shared" si="6"/>
        <v>100</v>
      </c>
    </row>
    <row r="39" spans="1:14" ht="16.5" thickBot="1">
      <c r="A39" s="285" t="s">
        <v>95</v>
      </c>
      <c r="B39" s="286"/>
      <c r="C39" s="287">
        <f>C8+C33</f>
        <v>4159400.6</v>
      </c>
      <c r="D39" s="287">
        <f>D8+D33</f>
        <v>3056640.3999999994</v>
      </c>
      <c r="E39" s="288">
        <f>D39-C39</f>
        <v>-1102760.2000000007</v>
      </c>
      <c r="F39" s="289">
        <f>D39/C39%</f>
        <v>73.48752125486541</v>
      </c>
      <c r="G39" s="287">
        <f>G8+G33</f>
        <v>3196208.3</v>
      </c>
      <c r="H39" s="287">
        <f>H8+H33</f>
        <v>2450113.1</v>
      </c>
      <c r="I39" s="288">
        <f t="shared" si="3"/>
        <v>-746095.1999999997</v>
      </c>
      <c r="J39" s="289">
        <f t="shared" si="4"/>
        <v>76.6568655741242</v>
      </c>
      <c r="K39" s="287">
        <f>K8+K33</f>
        <v>963192.3</v>
      </c>
      <c r="L39" s="287">
        <f>L8+L33</f>
        <v>606527.3</v>
      </c>
      <c r="M39" s="288">
        <f t="shared" si="5"/>
        <v>-356665</v>
      </c>
      <c r="N39" s="289">
        <f t="shared" si="6"/>
        <v>62.97053039149088</v>
      </c>
    </row>
    <row r="40" ht="15">
      <c r="H40" s="290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Zeros="0" zoomScaleSheetLayoutView="7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25.125" style="291" customWidth="1"/>
    <col min="2" max="2" width="14.25390625" style="291" customWidth="1"/>
    <col min="3" max="3" width="12.375" style="291" customWidth="1"/>
    <col min="4" max="4" width="13.75390625" style="291" customWidth="1"/>
    <col min="5" max="5" width="9.25390625" style="291" customWidth="1"/>
    <col min="6" max="6" width="13.00390625" style="291" customWidth="1"/>
    <col min="7" max="7" width="12.875" style="291" customWidth="1"/>
    <col min="8" max="8" width="13.75390625" style="291" customWidth="1"/>
    <col min="9" max="9" width="7.75390625" style="291" customWidth="1"/>
    <col min="10" max="10" width="15.00390625" style="291" customWidth="1"/>
    <col min="11" max="11" width="14.625" style="291" customWidth="1"/>
    <col min="12" max="12" width="16.00390625" style="291" customWidth="1"/>
    <col min="13" max="13" width="12.625" style="291" customWidth="1"/>
    <col min="14" max="15" width="15.00390625" style="291" bestFit="1" customWidth="1"/>
    <col min="16" max="16" width="16.00390625" style="291" customWidth="1"/>
    <col min="17" max="17" width="7.375" style="291" customWidth="1"/>
    <col min="18" max="16384" width="9.125" style="291" customWidth="1"/>
  </cols>
  <sheetData>
    <row r="1" spans="2:9" ht="18.75">
      <c r="B1" s="458" t="s">
        <v>155</v>
      </c>
      <c r="C1" s="458"/>
      <c r="D1" s="458"/>
      <c r="E1" s="458"/>
      <c r="F1" s="458"/>
      <c r="G1" s="458"/>
      <c r="H1" s="458"/>
      <c r="I1" s="458"/>
    </row>
    <row r="2" spans="1:4" ht="18.75">
      <c r="A2" s="292" t="s">
        <v>156</v>
      </c>
      <c r="C2" s="293"/>
      <c r="D2" s="293"/>
    </row>
    <row r="3" spans="1:9" ht="19.5" thickBot="1">
      <c r="A3" s="294"/>
      <c r="C3" s="293"/>
      <c r="D3" s="292"/>
      <c r="E3" s="293"/>
      <c r="I3" s="293" t="s">
        <v>25</v>
      </c>
    </row>
    <row r="4" spans="2:17" s="295" customFormat="1" ht="18.75">
      <c r="B4" s="459" t="s">
        <v>142</v>
      </c>
      <c r="C4" s="460"/>
      <c r="D4" s="460"/>
      <c r="E4" s="461"/>
      <c r="F4" s="462" t="s">
        <v>143</v>
      </c>
      <c r="G4" s="460"/>
      <c r="H4" s="460"/>
      <c r="I4" s="461"/>
      <c r="J4" s="459" t="s">
        <v>93</v>
      </c>
      <c r="K4" s="460"/>
      <c r="L4" s="460"/>
      <c r="M4" s="461"/>
      <c r="N4" s="459" t="s">
        <v>144</v>
      </c>
      <c r="O4" s="460"/>
      <c r="P4" s="460"/>
      <c r="Q4" s="461"/>
    </row>
    <row r="5" spans="1:17" s="296" customFormat="1" ht="30.75" customHeight="1">
      <c r="A5" s="463" t="s">
        <v>145</v>
      </c>
      <c r="B5" s="464" t="s">
        <v>146</v>
      </c>
      <c r="C5" s="465" t="s">
        <v>104</v>
      </c>
      <c r="D5" s="466" t="s">
        <v>147</v>
      </c>
      <c r="E5" s="467"/>
      <c r="F5" s="470" t="s">
        <v>146</v>
      </c>
      <c r="G5" s="468" t="s">
        <v>104</v>
      </c>
      <c r="H5" s="466" t="s">
        <v>147</v>
      </c>
      <c r="I5" s="467"/>
      <c r="J5" s="464" t="s">
        <v>146</v>
      </c>
      <c r="K5" s="468" t="s">
        <v>104</v>
      </c>
      <c r="L5" s="466" t="s">
        <v>147</v>
      </c>
      <c r="M5" s="467"/>
      <c r="N5" s="464" t="s">
        <v>146</v>
      </c>
      <c r="O5" s="468" t="s">
        <v>22</v>
      </c>
      <c r="P5" s="466" t="s">
        <v>147</v>
      </c>
      <c r="Q5" s="467"/>
    </row>
    <row r="6" spans="1:17" s="296" customFormat="1" ht="21.75" customHeight="1">
      <c r="A6" s="463"/>
      <c r="B6" s="464"/>
      <c r="C6" s="465"/>
      <c r="D6" s="342" t="s">
        <v>25</v>
      </c>
      <c r="E6" s="343" t="s">
        <v>26</v>
      </c>
      <c r="F6" s="471"/>
      <c r="G6" s="469"/>
      <c r="H6" s="342" t="s">
        <v>25</v>
      </c>
      <c r="I6" s="343" t="s">
        <v>26</v>
      </c>
      <c r="J6" s="464"/>
      <c r="K6" s="469"/>
      <c r="L6" s="342" t="s">
        <v>25</v>
      </c>
      <c r="M6" s="343" t="s">
        <v>26</v>
      </c>
      <c r="N6" s="464"/>
      <c r="O6" s="469"/>
      <c r="P6" s="342" t="s">
        <v>25</v>
      </c>
      <c r="Q6" s="343" t="s">
        <v>26</v>
      </c>
    </row>
    <row r="7" spans="1:17" s="295" customFormat="1" ht="37.5">
      <c r="A7" s="297" t="s">
        <v>148</v>
      </c>
      <c r="B7" s="307">
        <f>B8+B9</f>
        <v>543203.6</v>
      </c>
      <c r="C7" s="308">
        <f>C8+C9</f>
        <v>436881.80000000005</v>
      </c>
      <c r="D7" s="308">
        <f>C7-B7</f>
        <v>-106321.79999999993</v>
      </c>
      <c r="E7" s="309">
        <f>C7/B7%</f>
        <v>80.42689702351016</v>
      </c>
      <c r="F7" s="310">
        <f>F8+F9</f>
        <v>254184.1</v>
      </c>
      <c r="G7" s="308">
        <f>G8+G9</f>
        <v>235912.3</v>
      </c>
      <c r="H7" s="308">
        <f aca="true" t="shared" si="0" ref="H7:H22">G7-F7</f>
        <v>-18271.800000000017</v>
      </c>
      <c r="I7" s="309">
        <f>G7/F7%</f>
        <v>92.81158813631536</v>
      </c>
      <c r="J7" s="307">
        <f aca="true" t="shared" si="1" ref="J7:K9">N7-B7-F7</f>
        <v>3362012.8999999994</v>
      </c>
      <c r="K7" s="308">
        <f t="shared" si="1"/>
        <v>2383846.3000000007</v>
      </c>
      <c r="L7" s="308">
        <f aca="true" t="shared" si="2" ref="L7:L22">K7-J7</f>
        <v>-978166.5999999987</v>
      </c>
      <c r="M7" s="309">
        <f>K7/J7%</f>
        <v>70.90532876896461</v>
      </c>
      <c r="N7" s="307">
        <f>N8+N9</f>
        <v>4159400.5999999996</v>
      </c>
      <c r="O7" s="308">
        <f>O8+O9</f>
        <v>3056640.4000000004</v>
      </c>
      <c r="P7" s="308">
        <f aca="true" t="shared" si="3" ref="P7:P22">O7-N7</f>
        <v>-1102760.1999999993</v>
      </c>
      <c r="Q7" s="309">
        <f>O7/N7%</f>
        <v>73.48752125486544</v>
      </c>
    </row>
    <row r="8" spans="1:17" s="299" customFormat="1" ht="18.75">
      <c r="A8" s="298" t="s">
        <v>100</v>
      </c>
      <c r="B8" s="311">
        <v>370618.6</v>
      </c>
      <c r="C8" s="87">
        <v>290374.4</v>
      </c>
      <c r="D8" s="308">
        <f>C8-B8</f>
        <v>-80244.19999999995</v>
      </c>
      <c r="E8" s="309">
        <f>C8/B8%</f>
        <v>78.34857721657792</v>
      </c>
      <c r="F8" s="88">
        <v>194071.7</v>
      </c>
      <c r="G8" s="87">
        <v>177680</v>
      </c>
      <c r="H8" s="87">
        <f t="shared" si="0"/>
        <v>-16391.70000000001</v>
      </c>
      <c r="I8" s="312">
        <f>G8/F8%</f>
        <v>91.55379171718494</v>
      </c>
      <c r="J8" s="311">
        <f t="shared" si="1"/>
        <v>2631517.9999999995</v>
      </c>
      <c r="K8" s="87">
        <f t="shared" si="1"/>
        <v>1982058.7000000002</v>
      </c>
      <c r="L8" s="87">
        <f t="shared" si="2"/>
        <v>-649459.2999999993</v>
      </c>
      <c r="M8" s="312">
        <f>K8/J8%</f>
        <v>75.31997501062126</v>
      </c>
      <c r="N8" s="311">
        <v>3196208.3</v>
      </c>
      <c r="O8" s="87">
        <v>2450113.1</v>
      </c>
      <c r="P8" s="87">
        <f t="shared" si="3"/>
        <v>-746095.1999999997</v>
      </c>
      <c r="Q8" s="312">
        <f>O8/N8%</f>
        <v>76.6568655741242</v>
      </c>
    </row>
    <row r="9" spans="1:17" s="295" customFormat="1" ht="18.75">
      <c r="A9" s="300" t="s">
        <v>149</v>
      </c>
      <c r="B9" s="311">
        <f>SUM(B11:B22)</f>
        <v>172585</v>
      </c>
      <c r="C9" s="308">
        <f>SUM(C11:C22)</f>
        <v>146507.40000000002</v>
      </c>
      <c r="D9" s="308">
        <f>C9-B9</f>
        <v>-26077.599999999977</v>
      </c>
      <c r="E9" s="309">
        <f>C9/B9%</f>
        <v>84.88999623373991</v>
      </c>
      <c r="F9" s="88">
        <f>SUM(F11:F22)</f>
        <v>60112.4</v>
      </c>
      <c r="G9" s="308">
        <f>SUM(G11:G22)</f>
        <v>58232.29999999999</v>
      </c>
      <c r="H9" s="308">
        <f t="shared" si="0"/>
        <v>-1880.100000000013</v>
      </c>
      <c r="I9" s="309">
        <f>G9/F9%</f>
        <v>96.87235911392655</v>
      </c>
      <c r="J9" s="307">
        <f t="shared" si="1"/>
        <v>730494.9</v>
      </c>
      <c r="K9" s="308">
        <f t="shared" si="1"/>
        <v>401787.60000000003</v>
      </c>
      <c r="L9" s="308">
        <f t="shared" si="2"/>
        <v>-328707.3</v>
      </c>
      <c r="M9" s="309">
        <f>K9/J9%</f>
        <v>55.002108844291726</v>
      </c>
      <c r="N9" s="307">
        <f>SUM(N11:N22)</f>
        <v>963192.3</v>
      </c>
      <c r="O9" s="308">
        <f>SUM(O11:O22)</f>
        <v>606527.3</v>
      </c>
      <c r="P9" s="308">
        <f t="shared" si="3"/>
        <v>-356665</v>
      </c>
      <c r="Q9" s="309">
        <f>O9/N9%</f>
        <v>62.97053039149088</v>
      </c>
    </row>
    <row r="10" spans="1:17" s="302" customFormat="1" ht="18.75">
      <c r="A10" s="301" t="s">
        <v>150</v>
      </c>
      <c r="B10" s="313"/>
      <c r="C10" s="315"/>
      <c r="D10" s="308"/>
      <c r="E10" s="309"/>
      <c r="F10" s="314"/>
      <c r="G10" s="84"/>
      <c r="H10" s="308">
        <f t="shared" si="0"/>
        <v>0</v>
      </c>
      <c r="I10" s="309"/>
      <c r="J10" s="313"/>
      <c r="K10" s="316"/>
      <c r="L10" s="308">
        <f t="shared" si="2"/>
        <v>0</v>
      </c>
      <c r="M10" s="309"/>
      <c r="N10" s="317">
        <f>B10+F10+J10</f>
        <v>0</v>
      </c>
      <c r="O10" s="308">
        <f>C10+G10+K10</f>
        <v>0</v>
      </c>
      <c r="P10" s="308">
        <f t="shared" si="3"/>
        <v>0</v>
      </c>
      <c r="Q10" s="309"/>
    </row>
    <row r="11" spans="1:17" s="302" customFormat="1" ht="18.75">
      <c r="A11" s="301" t="s">
        <v>59</v>
      </c>
      <c r="B11" s="313">
        <v>98805.8</v>
      </c>
      <c r="C11" s="84">
        <v>84318.7</v>
      </c>
      <c r="D11" s="316">
        <f aca="true" t="shared" si="4" ref="D11:D22">C11-B11</f>
        <v>-14487.100000000006</v>
      </c>
      <c r="E11" s="318">
        <f aca="true" t="shared" si="5" ref="E11:E22">C11/B11%</f>
        <v>85.3378040560372</v>
      </c>
      <c r="F11" s="314"/>
      <c r="G11" s="84"/>
      <c r="H11" s="316">
        <f t="shared" si="0"/>
        <v>0</v>
      </c>
      <c r="I11" s="318"/>
      <c r="J11" s="319">
        <f aca="true" t="shared" si="6" ref="J11:K22">N11-B11-F11</f>
        <v>81028.2</v>
      </c>
      <c r="K11" s="316">
        <f t="shared" si="6"/>
        <v>75941.09999999999</v>
      </c>
      <c r="L11" s="316">
        <f t="shared" si="2"/>
        <v>-5087.100000000006</v>
      </c>
      <c r="M11" s="318">
        <f aca="true" t="shared" si="7" ref="M11:M22">K11/J11%</f>
        <v>93.721815367983</v>
      </c>
      <c r="N11" s="313">
        <v>179834</v>
      </c>
      <c r="O11" s="316">
        <v>160259.8</v>
      </c>
      <c r="P11" s="316">
        <f t="shared" si="3"/>
        <v>-19574.20000000001</v>
      </c>
      <c r="Q11" s="318">
        <f aca="true" t="shared" si="8" ref="Q11:Q22">O11/N11%</f>
        <v>89.11540643037468</v>
      </c>
    </row>
    <row r="12" spans="1:17" s="302" customFormat="1" ht="18.75">
      <c r="A12" s="301" t="s">
        <v>60</v>
      </c>
      <c r="B12" s="313">
        <v>4763</v>
      </c>
      <c r="C12" s="84">
        <v>4391.7</v>
      </c>
      <c r="D12" s="316">
        <f t="shared" si="4"/>
        <v>-371.3000000000002</v>
      </c>
      <c r="E12" s="318">
        <f t="shared" si="5"/>
        <v>92.20449296661766</v>
      </c>
      <c r="F12" s="320">
        <v>5282.6</v>
      </c>
      <c r="G12" s="316">
        <v>5282.6</v>
      </c>
      <c r="H12" s="316">
        <f t="shared" si="0"/>
        <v>0</v>
      </c>
      <c r="I12" s="318">
        <f>G12/F12%</f>
        <v>100</v>
      </c>
      <c r="J12" s="319">
        <f t="shared" si="6"/>
        <v>2545.8999999999996</v>
      </c>
      <c r="K12" s="316">
        <f t="shared" si="6"/>
        <v>939.9000000000005</v>
      </c>
      <c r="L12" s="316">
        <f t="shared" si="2"/>
        <v>-1605.999999999999</v>
      </c>
      <c r="M12" s="318">
        <f t="shared" si="7"/>
        <v>36.91818217526221</v>
      </c>
      <c r="N12" s="313">
        <v>12591.5</v>
      </c>
      <c r="O12" s="316">
        <v>10614.2</v>
      </c>
      <c r="P12" s="316">
        <f t="shared" si="3"/>
        <v>-1977.2999999999993</v>
      </c>
      <c r="Q12" s="318">
        <f t="shared" si="8"/>
        <v>84.29654925942104</v>
      </c>
    </row>
    <row r="13" spans="1:17" s="302" customFormat="1" ht="18.75">
      <c r="A13" s="301" t="s">
        <v>61</v>
      </c>
      <c r="B13" s="313">
        <v>5964.4</v>
      </c>
      <c r="C13" s="84">
        <v>4659.7</v>
      </c>
      <c r="D13" s="316">
        <f t="shared" si="4"/>
        <v>-1304.6999999999998</v>
      </c>
      <c r="E13" s="318">
        <f t="shared" si="5"/>
        <v>78.12520957682248</v>
      </c>
      <c r="F13" s="320">
        <v>12035.6</v>
      </c>
      <c r="G13" s="316">
        <v>11729.1</v>
      </c>
      <c r="H13" s="316">
        <f t="shared" si="0"/>
        <v>-306.5</v>
      </c>
      <c r="I13" s="318">
        <f>G13/F13%</f>
        <v>97.45338828143174</v>
      </c>
      <c r="J13" s="319">
        <f t="shared" si="6"/>
        <v>252212.29999999996</v>
      </c>
      <c r="K13" s="316">
        <f t="shared" si="6"/>
        <v>104997.7</v>
      </c>
      <c r="L13" s="316">
        <f t="shared" si="2"/>
        <v>-147214.59999999998</v>
      </c>
      <c r="M13" s="318">
        <f t="shared" si="7"/>
        <v>41.630681770873196</v>
      </c>
      <c r="N13" s="313">
        <v>270212.3</v>
      </c>
      <c r="O13" s="316">
        <v>121386.5</v>
      </c>
      <c r="P13" s="316">
        <f t="shared" si="3"/>
        <v>-148825.8</v>
      </c>
      <c r="Q13" s="318">
        <f t="shared" si="8"/>
        <v>44.92264045715165</v>
      </c>
    </row>
    <row r="14" spans="1:17" s="302" customFormat="1" ht="18.75">
      <c r="A14" s="301" t="s">
        <v>62</v>
      </c>
      <c r="B14" s="313">
        <v>11219.8</v>
      </c>
      <c r="C14" s="84">
        <v>9572.6</v>
      </c>
      <c r="D14" s="316">
        <f t="shared" si="4"/>
        <v>-1647.199999999999</v>
      </c>
      <c r="E14" s="318">
        <f t="shared" si="5"/>
        <v>85.31881138701226</v>
      </c>
      <c r="F14" s="320"/>
      <c r="G14" s="316"/>
      <c r="H14" s="316">
        <f t="shared" si="0"/>
        <v>0</v>
      </c>
      <c r="I14" s="318"/>
      <c r="J14" s="319">
        <f t="shared" si="6"/>
        <v>404.60000000000036</v>
      </c>
      <c r="K14" s="316">
        <f t="shared" si="6"/>
        <v>154.60000000000036</v>
      </c>
      <c r="L14" s="316">
        <f t="shared" si="2"/>
        <v>-250</v>
      </c>
      <c r="M14" s="318">
        <f t="shared" si="7"/>
        <v>38.21057834898671</v>
      </c>
      <c r="N14" s="313">
        <v>11624.4</v>
      </c>
      <c r="O14" s="316">
        <v>9727.2</v>
      </c>
      <c r="P14" s="316">
        <f t="shared" si="3"/>
        <v>-1897.199999999999</v>
      </c>
      <c r="Q14" s="318">
        <f t="shared" si="8"/>
        <v>83.67915763394241</v>
      </c>
    </row>
    <row r="15" spans="1:17" s="302" customFormat="1" ht="18.75">
      <c r="A15" s="301" t="s">
        <v>63</v>
      </c>
      <c r="B15" s="313">
        <v>6640.3</v>
      </c>
      <c r="C15" s="84">
        <v>5940.4</v>
      </c>
      <c r="D15" s="316">
        <f t="shared" si="4"/>
        <v>-699.9000000000005</v>
      </c>
      <c r="E15" s="318">
        <f t="shared" si="5"/>
        <v>89.45981356264024</v>
      </c>
      <c r="F15" s="320">
        <v>2899</v>
      </c>
      <c r="G15" s="316">
        <v>2899</v>
      </c>
      <c r="H15" s="316">
        <f t="shared" si="0"/>
        <v>0</v>
      </c>
      <c r="I15" s="318">
        <f>G15/F15%</f>
        <v>100</v>
      </c>
      <c r="J15" s="319">
        <f t="shared" si="6"/>
        <v>2293.5999999999995</v>
      </c>
      <c r="K15" s="316">
        <f t="shared" si="6"/>
        <v>636.6000000000004</v>
      </c>
      <c r="L15" s="316">
        <f t="shared" si="2"/>
        <v>-1656.999999999999</v>
      </c>
      <c r="M15" s="318">
        <f t="shared" si="7"/>
        <v>27.75549354726197</v>
      </c>
      <c r="N15" s="313">
        <v>11832.9</v>
      </c>
      <c r="O15" s="316">
        <v>9476</v>
      </c>
      <c r="P15" s="316">
        <f t="shared" si="3"/>
        <v>-2356.8999999999996</v>
      </c>
      <c r="Q15" s="318">
        <f t="shared" si="8"/>
        <v>80.08180581260723</v>
      </c>
    </row>
    <row r="16" spans="1:17" s="302" customFormat="1" ht="18.75">
      <c r="A16" s="301" t="s">
        <v>64</v>
      </c>
      <c r="B16" s="313">
        <v>6614</v>
      </c>
      <c r="C16" s="84">
        <v>5214.6</v>
      </c>
      <c r="D16" s="316">
        <f t="shared" si="4"/>
        <v>-1399.3999999999996</v>
      </c>
      <c r="E16" s="318">
        <f t="shared" si="5"/>
        <v>78.84185061989719</v>
      </c>
      <c r="F16" s="320">
        <v>6694.1</v>
      </c>
      <c r="G16" s="316">
        <v>5888.5</v>
      </c>
      <c r="H16" s="316">
        <f t="shared" si="0"/>
        <v>-805.6000000000004</v>
      </c>
      <c r="I16" s="318">
        <f>G16/F16%</f>
        <v>87.96552187747419</v>
      </c>
      <c r="J16" s="319">
        <f t="shared" si="6"/>
        <v>241052.69999999998</v>
      </c>
      <c r="K16" s="316">
        <f t="shared" si="6"/>
        <v>145652</v>
      </c>
      <c r="L16" s="316">
        <f t="shared" si="2"/>
        <v>-95400.69999999998</v>
      </c>
      <c r="M16" s="318">
        <f t="shared" si="7"/>
        <v>60.423301626573775</v>
      </c>
      <c r="N16" s="313">
        <v>254360.8</v>
      </c>
      <c r="O16" s="316">
        <v>156755.1</v>
      </c>
      <c r="P16" s="316">
        <f t="shared" si="3"/>
        <v>-97605.69999999998</v>
      </c>
      <c r="Q16" s="318">
        <f t="shared" si="8"/>
        <v>61.62706674927899</v>
      </c>
    </row>
    <row r="17" spans="1:17" s="302" customFormat="1" ht="18.75">
      <c r="A17" s="301" t="s">
        <v>65</v>
      </c>
      <c r="B17" s="313">
        <v>5322.1</v>
      </c>
      <c r="C17" s="84">
        <v>4558.6</v>
      </c>
      <c r="D17" s="316">
        <f t="shared" si="4"/>
        <v>-763.5</v>
      </c>
      <c r="E17" s="318">
        <f t="shared" si="5"/>
        <v>85.65415907254655</v>
      </c>
      <c r="F17" s="320">
        <v>5073.4</v>
      </c>
      <c r="G17" s="316">
        <v>5073.4</v>
      </c>
      <c r="H17" s="316">
        <f t="shared" si="0"/>
        <v>0</v>
      </c>
      <c r="I17" s="318">
        <f>G17/F17%</f>
        <v>100</v>
      </c>
      <c r="J17" s="319">
        <f t="shared" si="6"/>
        <v>18485.1</v>
      </c>
      <c r="K17" s="316">
        <f t="shared" si="6"/>
        <v>2607.6000000000004</v>
      </c>
      <c r="L17" s="316">
        <f t="shared" si="2"/>
        <v>-15877.499999999998</v>
      </c>
      <c r="M17" s="318">
        <f t="shared" si="7"/>
        <v>14.10649658373501</v>
      </c>
      <c r="N17" s="313">
        <v>28880.6</v>
      </c>
      <c r="O17" s="316">
        <v>12239.6</v>
      </c>
      <c r="P17" s="316">
        <f t="shared" si="3"/>
        <v>-16641</v>
      </c>
      <c r="Q17" s="318">
        <f t="shared" si="8"/>
        <v>42.38000595555494</v>
      </c>
    </row>
    <row r="18" spans="1:17" s="302" customFormat="1" ht="18.75">
      <c r="A18" s="301" t="s">
        <v>66</v>
      </c>
      <c r="B18" s="313">
        <v>3778.8</v>
      </c>
      <c r="C18" s="84">
        <v>3181</v>
      </c>
      <c r="D18" s="316">
        <f t="shared" si="4"/>
        <v>-597.8000000000002</v>
      </c>
      <c r="E18" s="318">
        <f t="shared" si="5"/>
        <v>84.18016301471366</v>
      </c>
      <c r="F18" s="320">
        <v>5274</v>
      </c>
      <c r="G18" s="316">
        <v>5026.1</v>
      </c>
      <c r="H18" s="316">
        <f t="shared" si="0"/>
        <v>-247.89999999999964</v>
      </c>
      <c r="I18" s="318">
        <f>G18/F18%</f>
        <v>95.29958285930982</v>
      </c>
      <c r="J18" s="319">
        <f t="shared" si="6"/>
        <v>2391.499999999999</v>
      </c>
      <c r="K18" s="316">
        <f t="shared" si="6"/>
        <v>1249.7999999999993</v>
      </c>
      <c r="L18" s="316">
        <f t="shared" si="2"/>
        <v>-1141.6999999999998</v>
      </c>
      <c r="M18" s="318">
        <f t="shared" si="7"/>
        <v>52.26008781099727</v>
      </c>
      <c r="N18" s="313">
        <v>11444.3</v>
      </c>
      <c r="O18" s="316">
        <v>9456.9</v>
      </c>
      <c r="P18" s="316">
        <f t="shared" si="3"/>
        <v>-1987.3999999999996</v>
      </c>
      <c r="Q18" s="318">
        <f t="shared" si="8"/>
        <v>82.63414975140462</v>
      </c>
    </row>
    <row r="19" spans="1:17" s="302" customFormat="1" ht="18.75">
      <c r="A19" s="301" t="s">
        <v>67</v>
      </c>
      <c r="B19" s="313">
        <v>9611.2</v>
      </c>
      <c r="C19" s="84">
        <v>9844.3</v>
      </c>
      <c r="D19" s="316">
        <f t="shared" si="4"/>
        <v>233.09999999999854</v>
      </c>
      <c r="E19" s="318">
        <f t="shared" si="5"/>
        <v>102.42529548859662</v>
      </c>
      <c r="F19" s="320"/>
      <c r="G19" s="316"/>
      <c r="H19" s="316">
        <f t="shared" si="0"/>
        <v>0</v>
      </c>
      <c r="I19" s="318"/>
      <c r="J19" s="319">
        <f t="shared" si="6"/>
        <v>2349.5999999999985</v>
      </c>
      <c r="K19" s="316">
        <f t="shared" si="6"/>
        <v>1523.9000000000015</v>
      </c>
      <c r="L19" s="316">
        <f t="shared" si="2"/>
        <v>-825.6999999999971</v>
      </c>
      <c r="M19" s="318">
        <f t="shared" si="7"/>
        <v>64.85784814436511</v>
      </c>
      <c r="N19" s="313">
        <v>11960.8</v>
      </c>
      <c r="O19" s="316">
        <v>11368.2</v>
      </c>
      <c r="P19" s="316">
        <f t="shared" si="3"/>
        <v>-592.5999999999985</v>
      </c>
      <c r="Q19" s="318">
        <f t="shared" si="8"/>
        <v>95.04548190756472</v>
      </c>
    </row>
    <row r="20" spans="1:17" s="302" customFormat="1" ht="18.75">
      <c r="A20" s="301" t="s">
        <v>68</v>
      </c>
      <c r="B20" s="313">
        <v>2706.1</v>
      </c>
      <c r="C20" s="84">
        <v>1958.7</v>
      </c>
      <c r="D20" s="316">
        <f t="shared" si="4"/>
        <v>-747.3999999999999</v>
      </c>
      <c r="E20" s="318">
        <f t="shared" si="5"/>
        <v>72.38091718709582</v>
      </c>
      <c r="F20" s="320">
        <v>3429.2</v>
      </c>
      <c r="G20" s="316">
        <v>3429.2</v>
      </c>
      <c r="H20" s="316">
        <f t="shared" si="0"/>
        <v>0</v>
      </c>
      <c r="I20" s="318">
        <f>G20/F20%</f>
        <v>99.99999999999999</v>
      </c>
      <c r="J20" s="319">
        <f t="shared" si="6"/>
        <v>1412.3000000000002</v>
      </c>
      <c r="K20" s="316">
        <f t="shared" si="6"/>
        <v>757.3000000000002</v>
      </c>
      <c r="L20" s="316">
        <f t="shared" si="2"/>
        <v>-655</v>
      </c>
      <c r="M20" s="318">
        <f t="shared" si="7"/>
        <v>53.62175175246053</v>
      </c>
      <c r="N20" s="313">
        <v>7547.6</v>
      </c>
      <c r="O20" s="316">
        <v>6145.2</v>
      </c>
      <c r="P20" s="316">
        <f t="shared" si="3"/>
        <v>-1402.4000000000005</v>
      </c>
      <c r="Q20" s="318">
        <f t="shared" si="8"/>
        <v>81.41925910223117</v>
      </c>
    </row>
    <row r="21" spans="1:17" s="302" customFormat="1" ht="18.75">
      <c r="A21" s="301" t="s">
        <v>69</v>
      </c>
      <c r="B21" s="313">
        <v>5242.6</v>
      </c>
      <c r="C21" s="84">
        <v>3813.5</v>
      </c>
      <c r="D21" s="316">
        <f t="shared" si="4"/>
        <v>-1429.1000000000004</v>
      </c>
      <c r="E21" s="318">
        <f t="shared" si="5"/>
        <v>72.74062488078434</v>
      </c>
      <c r="F21" s="320">
        <v>10852.1</v>
      </c>
      <c r="G21" s="316">
        <v>10798.7</v>
      </c>
      <c r="H21" s="316">
        <f t="shared" si="0"/>
        <v>-53.399999999999636</v>
      </c>
      <c r="I21" s="318">
        <f>G21/F21%</f>
        <v>99.5079293408649</v>
      </c>
      <c r="J21" s="319">
        <f t="shared" si="6"/>
        <v>16217.999999999998</v>
      </c>
      <c r="K21" s="316">
        <f t="shared" si="6"/>
        <v>13818.8</v>
      </c>
      <c r="L21" s="316">
        <f t="shared" si="2"/>
        <v>-2399.199999999999</v>
      </c>
      <c r="M21" s="318">
        <f t="shared" si="7"/>
        <v>85.20656061166606</v>
      </c>
      <c r="N21" s="313">
        <v>32312.7</v>
      </c>
      <c r="O21" s="316">
        <v>28431</v>
      </c>
      <c r="P21" s="316">
        <f t="shared" si="3"/>
        <v>-3881.7000000000007</v>
      </c>
      <c r="Q21" s="318">
        <f t="shared" si="8"/>
        <v>87.98707628888951</v>
      </c>
    </row>
    <row r="22" spans="1:17" s="302" customFormat="1" ht="19.5" thickBot="1">
      <c r="A22" s="301" t="s">
        <v>70</v>
      </c>
      <c r="B22" s="321">
        <v>11916.9</v>
      </c>
      <c r="C22" s="323">
        <v>9053.6</v>
      </c>
      <c r="D22" s="324">
        <f t="shared" si="4"/>
        <v>-2863.2999999999993</v>
      </c>
      <c r="E22" s="325">
        <f t="shared" si="5"/>
        <v>75.97277815539276</v>
      </c>
      <c r="F22" s="322">
        <v>8572.4</v>
      </c>
      <c r="G22" s="321">
        <v>8105.7</v>
      </c>
      <c r="H22" s="324">
        <f t="shared" si="0"/>
        <v>-466.6999999999998</v>
      </c>
      <c r="I22" s="325">
        <f>G22/F22%</f>
        <v>94.55578367784986</v>
      </c>
      <c r="J22" s="326">
        <f t="shared" si="6"/>
        <v>110101.1</v>
      </c>
      <c r="K22" s="324">
        <f t="shared" si="6"/>
        <v>53508.30000000001</v>
      </c>
      <c r="L22" s="324">
        <f t="shared" si="2"/>
        <v>-56592.799999999996</v>
      </c>
      <c r="M22" s="325">
        <f t="shared" si="7"/>
        <v>48.599241969426295</v>
      </c>
      <c r="N22" s="321">
        <v>130590.4</v>
      </c>
      <c r="O22" s="324">
        <v>70667.6</v>
      </c>
      <c r="P22" s="324">
        <f t="shared" si="3"/>
        <v>-59922.79999999999</v>
      </c>
      <c r="Q22" s="325">
        <f t="shared" si="8"/>
        <v>54.11393180509441</v>
      </c>
    </row>
    <row r="23" spans="3:6" ht="12.75">
      <c r="C23" s="303"/>
      <c r="D23" s="303"/>
      <c r="E23" s="303"/>
      <c r="F23" s="303"/>
    </row>
    <row r="24" spans="3:6" ht="12.75">
      <c r="C24" s="303"/>
      <c r="D24" s="303"/>
      <c r="E24" s="303"/>
      <c r="F24" s="303"/>
    </row>
  </sheetData>
  <sheetProtection/>
  <mergeCells count="18">
    <mergeCell ref="O5:O6"/>
    <mergeCell ref="P5:Q5"/>
    <mergeCell ref="F5:F6"/>
    <mergeCell ref="G5:G6"/>
    <mergeCell ref="H5:I5"/>
    <mergeCell ref="J5:J6"/>
    <mergeCell ref="K5:K6"/>
    <mergeCell ref="L5:M5"/>
    <mergeCell ref="B1:I1"/>
    <mergeCell ref="B4:E4"/>
    <mergeCell ref="F4:I4"/>
    <mergeCell ref="J4:M4"/>
    <mergeCell ref="N4:Q4"/>
    <mergeCell ref="A5:A6"/>
    <mergeCell ref="B5:B6"/>
    <mergeCell ref="C5:C6"/>
    <mergeCell ref="D5:E5"/>
    <mergeCell ref="N5:N6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2014-08-26T09:18:11Z</dcterms:created>
  <dcterms:modified xsi:type="dcterms:W3CDTF">2014-12-11T07:04:25Z</dcterms:modified>
  <cp:category/>
  <cp:version/>
  <cp:contentType/>
  <cp:contentStatus/>
</cp:coreProperties>
</file>